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3. МП Строительство жилья\2024\ноябрь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2-ТЭО'!$A$5:$T$10</definedName>
    <definedName name="_xlnm.Print_Titles" localSheetId="1">'Приложение 2-ТЭО'!$5:$9</definedName>
    <definedName name="_xlnm.Print_Area" localSheetId="0">'Приложение 1'!$A$1:$O$22</definedName>
    <definedName name="_xlnm.Print_Area" localSheetId="1">'Приложение 2-ТЭО'!$A$1:$AZ$228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26" i="1" l="1"/>
  <c r="AA199" i="1"/>
  <c r="AA165" i="1"/>
  <c r="AA162" i="1"/>
  <c r="AA157" i="1"/>
  <c r="AA156" i="1"/>
  <c r="AA155" i="1"/>
  <c r="AA153" i="1"/>
  <c r="AA41" i="1" l="1"/>
  <c r="I6" i="2"/>
  <c r="I5" i="2"/>
  <c r="AA40" i="1" l="1"/>
  <c r="J216" i="1" l="1"/>
  <c r="K216" i="1"/>
  <c r="L216" i="1"/>
  <c r="N216" i="1"/>
  <c r="O216" i="1"/>
  <c r="P216" i="1"/>
  <c r="R216" i="1"/>
  <c r="S216" i="1"/>
  <c r="T216" i="1"/>
  <c r="V216" i="1"/>
  <c r="W216" i="1"/>
  <c r="X216" i="1"/>
  <c r="Z216" i="1"/>
  <c r="AA216" i="1"/>
  <c r="AB216" i="1"/>
  <c r="AD216" i="1"/>
  <c r="AE216" i="1"/>
  <c r="AF216" i="1"/>
  <c r="AH216" i="1"/>
  <c r="AI216" i="1"/>
  <c r="AJ216" i="1"/>
  <c r="AL216" i="1"/>
  <c r="AM216" i="1"/>
  <c r="AN216" i="1"/>
  <c r="AP216" i="1"/>
  <c r="AQ216" i="1"/>
  <c r="AR216" i="1"/>
  <c r="AT216" i="1"/>
  <c r="AU216" i="1"/>
  <c r="AV216" i="1"/>
  <c r="AX216" i="1"/>
  <c r="AY216" i="1"/>
  <c r="AZ216" i="1"/>
  <c r="AW50" i="1" l="1"/>
  <c r="AS50" i="1"/>
  <c r="AO50" i="1"/>
  <c r="AK50" i="1"/>
  <c r="AG50" i="1"/>
  <c r="AC50" i="1"/>
  <c r="Y50" i="1"/>
  <c r="W50" i="1"/>
  <c r="U50" i="1" s="1"/>
  <c r="S50" i="1"/>
  <c r="Q50" i="1" s="1"/>
  <c r="M50" i="1"/>
  <c r="I50" i="1"/>
  <c r="H50" i="1"/>
  <c r="F50" i="1"/>
  <c r="AA154" i="1"/>
  <c r="E50" i="1" l="1"/>
  <c r="G50" i="1"/>
  <c r="AW228" i="1" l="1"/>
  <c r="AS228" i="1"/>
  <c r="AO228" i="1"/>
  <c r="AK228" i="1"/>
  <c r="AG228" i="1"/>
  <c r="AC228" i="1"/>
  <c r="Y228" i="1"/>
  <c r="U228" i="1"/>
  <c r="Q228" i="1"/>
  <c r="M228" i="1"/>
  <c r="I228" i="1"/>
  <c r="H228" i="1"/>
  <c r="G228" i="1"/>
  <c r="F228" i="1"/>
  <c r="AA215" i="1"/>
  <c r="AA172" i="1"/>
  <c r="E228" i="1" l="1"/>
  <c r="AW177" i="1"/>
  <c r="AS177" i="1"/>
  <c r="AO177" i="1"/>
  <c r="AK177" i="1"/>
  <c r="AG177" i="1"/>
  <c r="AC177" i="1"/>
  <c r="Y177" i="1"/>
  <c r="U177" i="1"/>
  <c r="Q177" i="1"/>
  <c r="M177" i="1"/>
  <c r="I177" i="1"/>
  <c r="H177" i="1"/>
  <c r="G177" i="1"/>
  <c r="F177" i="1"/>
  <c r="J9" i="2"/>
  <c r="AW180" i="1"/>
  <c r="AS180" i="1"/>
  <c r="AO180" i="1"/>
  <c r="AK180" i="1"/>
  <c r="AG180" i="1"/>
  <c r="AC180" i="1"/>
  <c r="Y180" i="1"/>
  <c r="U180" i="1"/>
  <c r="E180" i="1" s="1"/>
  <c r="Q180" i="1"/>
  <c r="M180" i="1"/>
  <c r="I180" i="1"/>
  <c r="H180" i="1"/>
  <c r="G180" i="1"/>
  <c r="F180" i="1"/>
  <c r="E177" i="1" l="1"/>
  <c r="AC14" i="1"/>
  <c r="AA14" i="1"/>
  <c r="Z14" i="1"/>
  <c r="J182" i="1"/>
  <c r="L182" i="1"/>
  <c r="N182" i="1"/>
  <c r="P182" i="1"/>
  <c r="R182" i="1"/>
  <c r="S182" i="1"/>
  <c r="T182" i="1"/>
  <c r="V182" i="1"/>
  <c r="W182" i="1"/>
  <c r="X182" i="1"/>
  <c r="Z182" i="1"/>
  <c r="AA182" i="1"/>
  <c r="AB182" i="1"/>
  <c r="AD182" i="1"/>
  <c r="AE182" i="1"/>
  <c r="AF182" i="1"/>
  <c r="AH182" i="1"/>
  <c r="AI182" i="1"/>
  <c r="AJ182" i="1"/>
  <c r="AL182" i="1"/>
  <c r="AM182" i="1"/>
  <c r="AN182" i="1"/>
  <c r="AP182" i="1"/>
  <c r="AQ182" i="1"/>
  <c r="AR182" i="1"/>
  <c r="AT182" i="1"/>
  <c r="AU182" i="1"/>
  <c r="AV182" i="1"/>
  <c r="AX182" i="1"/>
  <c r="AY182" i="1"/>
  <c r="AZ182" i="1"/>
  <c r="AW192" i="1"/>
  <c r="AS192" i="1"/>
  <c r="AO192" i="1"/>
  <c r="AK192" i="1"/>
  <c r="AG192" i="1"/>
  <c r="AC192" i="1"/>
  <c r="Y192" i="1"/>
  <c r="U192" i="1"/>
  <c r="Q192" i="1"/>
  <c r="M192" i="1"/>
  <c r="I192" i="1"/>
  <c r="H192" i="1"/>
  <c r="G192" i="1"/>
  <c r="F192" i="1"/>
  <c r="AW49" i="1"/>
  <c r="AS49" i="1"/>
  <c r="AO49" i="1"/>
  <c r="AK49" i="1"/>
  <c r="AG49" i="1"/>
  <c r="AC49" i="1"/>
  <c r="Y49" i="1"/>
  <c r="W49" i="1"/>
  <c r="U49" i="1" s="1"/>
  <c r="S49" i="1"/>
  <c r="Q49" i="1" s="1"/>
  <c r="M49" i="1"/>
  <c r="I49" i="1"/>
  <c r="H49" i="1"/>
  <c r="F49" i="1"/>
  <c r="AA39" i="1"/>
  <c r="AW48" i="1"/>
  <c r="AS48" i="1"/>
  <c r="AO48" i="1"/>
  <c r="AK48" i="1"/>
  <c r="AG48" i="1"/>
  <c r="AC48" i="1"/>
  <c r="Y48" i="1"/>
  <c r="W48" i="1"/>
  <c r="U48" i="1" s="1"/>
  <c r="S48" i="1"/>
  <c r="Q48" i="1" s="1"/>
  <c r="M48" i="1"/>
  <c r="I48" i="1"/>
  <c r="H48" i="1"/>
  <c r="F48" i="1"/>
  <c r="AW47" i="1"/>
  <c r="AS47" i="1"/>
  <c r="AO47" i="1"/>
  <c r="AK47" i="1"/>
  <c r="AG47" i="1"/>
  <c r="AC47" i="1"/>
  <c r="Y47" i="1"/>
  <c r="W47" i="1"/>
  <c r="U47" i="1" s="1"/>
  <c r="S47" i="1"/>
  <c r="Q47" i="1" s="1"/>
  <c r="M47" i="1"/>
  <c r="I47" i="1"/>
  <c r="H47" i="1"/>
  <c r="F47" i="1"/>
  <c r="AW46" i="1"/>
  <c r="AS46" i="1"/>
  <c r="AO46" i="1"/>
  <c r="AK46" i="1"/>
  <c r="AG46" i="1"/>
  <c r="AC46" i="1"/>
  <c r="Y46" i="1"/>
  <c r="W46" i="1"/>
  <c r="U46" i="1" s="1"/>
  <c r="S46" i="1"/>
  <c r="Q46" i="1" s="1"/>
  <c r="M46" i="1"/>
  <c r="I46" i="1"/>
  <c r="H46" i="1"/>
  <c r="F46" i="1"/>
  <c r="AW45" i="1"/>
  <c r="AS45" i="1"/>
  <c r="AO45" i="1"/>
  <c r="AK45" i="1"/>
  <c r="AG45" i="1"/>
  <c r="AC45" i="1"/>
  <c r="Y45" i="1"/>
  <c r="W45" i="1"/>
  <c r="U45" i="1" s="1"/>
  <c r="S45" i="1"/>
  <c r="Q45" i="1" s="1"/>
  <c r="M45" i="1"/>
  <c r="I45" i="1"/>
  <c r="H45" i="1"/>
  <c r="F45" i="1"/>
  <c r="AW176" i="1"/>
  <c r="AS176" i="1"/>
  <c r="AO176" i="1"/>
  <c r="AK176" i="1"/>
  <c r="AG176" i="1"/>
  <c r="AC176" i="1"/>
  <c r="Y176" i="1"/>
  <c r="U176" i="1"/>
  <c r="Q176" i="1"/>
  <c r="M176" i="1"/>
  <c r="I176" i="1"/>
  <c r="H176" i="1"/>
  <c r="G176" i="1"/>
  <c r="F176" i="1"/>
  <c r="AW175" i="1"/>
  <c r="AS175" i="1"/>
  <c r="AO175" i="1"/>
  <c r="AK175" i="1"/>
  <c r="AG175" i="1"/>
  <c r="AC175" i="1"/>
  <c r="Y175" i="1"/>
  <c r="U175" i="1"/>
  <c r="Q175" i="1"/>
  <c r="M175" i="1"/>
  <c r="I175" i="1"/>
  <c r="H175" i="1"/>
  <c r="G175" i="1"/>
  <c r="F175" i="1"/>
  <c r="AW174" i="1"/>
  <c r="AS174" i="1"/>
  <c r="AO174" i="1"/>
  <c r="AK174" i="1"/>
  <c r="AG174" i="1"/>
  <c r="AC174" i="1"/>
  <c r="Y174" i="1"/>
  <c r="U174" i="1"/>
  <c r="Q174" i="1"/>
  <c r="M174" i="1"/>
  <c r="I174" i="1"/>
  <c r="H174" i="1"/>
  <c r="G174" i="1"/>
  <c r="F174" i="1"/>
  <c r="AW44" i="1"/>
  <c r="AS44" i="1"/>
  <c r="AO44" i="1"/>
  <c r="AK44" i="1"/>
  <c r="AG44" i="1"/>
  <c r="AC44" i="1"/>
  <c r="Y44" i="1"/>
  <c r="W44" i="1"/>
  <c r="U44" i="1" s="1"/>
  <c r="S44" i="1"/>
  <c r="Q44" i="1" s="1"/>
  <c r="M44" i="1"/>
  <c r="I44" i="1"/>
  <c r="H44" i="1"/>
  <c r="F44" i="1"/>
  <c r="E49" i="1" l="1"/>
  <c r="E176" i="1"/>
  <c r="E174" i="1"/>
  <c r="E192" i="1"/>
  <c r="G49" i="1"/>
  <c r="E47" i="1"/>
  <c r="E48" i="1"/>
  <c r="E45" i="1"/>
  <c r="G48" i="1"/>
  <c r="G47" i="1"/>
  <c r="E46" i="1"/>
  <c r="G46" i="1"/>
  <c r="G45" i="1"/>
  <c r="E175" i="1"/>
  <c r="E44" i="1"/>
  <c r="G44" i="1"/>
  <c r="AW173" i="1"/>
  <c r="AS173" i="1"/>
  <c r="AO173" i="1"/>
  <c r="AK173" i="1"/>
  <c r="AG173" i="1"/>
  <c r="AC173" i="1"/>
  <c r="Y173" i="1"/>
  <c r="U173" i="1"/>
  <c r="Q173" i="1"/>
  <c r="M173" i="1"/>
  <c r="I173" i="1"/>
  <c r="H173" i="1"/>
  <c r="G173" i="1"/>
  <c r="F173" i="1"/>
  <c r="E173" i="1" l="1"/>
  <c r="AW227" i="1"/>
  <c r="AS227" i="1"/>
  <c r="AO227" i="1"/>
  <c r="AK227" i="1"/>
  <c r="AG227" i="1"/>
  <c r="AC227" i="1"/>
  <c r="Y227" i="1"/>
  <c r="U227" i="1"/>
  <c r="Q227" i="1"/>
  <c r="M227" i="1"/>
  <c r="I227" i="1"/>
  <c r="H227" i="1"/>
  <c r="G227" i="1"/>
  <c r="F227" i="1"/>
  <c r="E227" i="1" l="1"/>
  <c r="J201" i="1"/>
  <c r="L201" i="1"/>
  <c r="N201" i="1"/>
  <c r="O201" i="1"/>
  <c r="P201" i="1"/>
  <c r="R201" i="1"/>
  <c r="S201" i="1"/>
  <c r="T201" i="1"/>
  <c r="V201" i="1"/>
  <c r="W201" i="1"/>
  <c r="X201" i="1"/>
  <c r="Z201" i="1"/>
  <c r="AA201" i="1"/>
  <c r="AB201" i="1"/>
  <c r="AD201" i="1"/>
  <c r="AE201" i="1"/>
  <c r="AF201" i="1"/>
  <c r="AH201" i="1"/>
  <c r="AI201" i="1"/>
  <c r="AJ201" i="1"/>
  <c r="AL201" i="1"/>
  <c r="AM201" i="1"/>
  <c r="AN201" i="1"/>
  <c r="AP201" i="1"/>
  <c r="AQ201" i="1"/>
  <c r="AR201" i="1"/>
  <c r="AT201" i="1"/>
  <c r="AU201" i="1"/>
  <c r="AV201" i="1"/>
  <c r="AX201" i="1"/>
  <c r="AY201" i="1"/>
  <c r="AZ201" i="1"/>
  <c r="AW211" i="1"/>
  <c r="AS211" i="1"/>
  <c r="AO211" i="1"/>
  <c r="AK211" i="1"/>
  <c r="AG211" i="1"/>
  <c r="AC211" i="1"/>
  <c r="Y211" i="1"/>
  <c r="U211" i="1"/>
  <c r="Q211" i="1"/>
  <c r="M211" i="1"/>
  <c r="I211" i="1"/>
  <c r="H211" i="1"/>
  <c r="G211" i="1"/>
  <c r="F211" i="1"/>
  <c r="E211" i="1" l="1"/>
  <c r="AW172" i="1"/>
  <c r="AS172" i="1"/>
  <c r="AO172" i="1"/>
  <c r="AK172" i="1"/>
  <c r="AG172" i="1"/>
  <c r="AC172" i="1"/>
  <c r="Y172" i="1"/>
  <c r="U172" i="1"/>
  <c r="Q172" i="1"/>
  <c r="M172" i="1"/>
  <c r="I172" i="1"/>
  <c r="H172" i="1"/>
  <c r="G172" i="1"/>
  <c r="F172" i="1"/>
  <c r="AW171" i="1"/>
  <c r="AS171" i="1"/>
  <c r="AO171" i="1"/>
  <c r="AK171" i="1"/>
  <c r="AG171" i="1"/>
  <c r="AC171" i="1"/>
  <c r="Y171" i="1"/>
  <c r="U171" i="1"/>
  <c r="Q171" i="1"/>
  <c r="M171" i="1"/>
  <c r="I171" i="1"/>
  <c r="H171" i="1"/>
  <c r="G171" i="1"/>
  <c r="F171" i="1"/>
  <c r="AW170" i="1"/>
  <c r="AS170" i="1"/>
  <c r="AO170" i="1"/>
  <c r="AK170" i="1"/>
  <c r="AG170" i="1"/>
  <c r="AC170" i="1"/>
  <c r="Y170" i="1"/>
  <c r="U170" i="1"/>
  <c r="Q170" i="1"/>
  <c r="M170" i="1"/>
  <c r="I170" i="1"/>
  <c r="H170" i="1"/>
  <c r="G170" i="1"/>
  <c r="F170" i="1"/>
  <c r="AW169" i="1"/>
  <c r="AS169" i="1"/>
  <c r="AO169" i="1"/>
  <c r="AK169" i="1"/>
  <c r="AG169" i="1"/>
  <c r="AC169" i="1"/>
  <c r="G169" i="1"/>
  <c r="Y169" i="1"/>
  <c r="U169" i="1"/>
  <c r="Q169" i="1"/>
  <c r="M169" i="1"/>
  <c r="I169" i="1"/>
  <c r="H169" i="1"/>
  <c r="F169" i="1"/>
  <c r="AW168" i="1"/>
  <c r="AS168" i="1"/>
  <c r="AO168" i="1"/>
  <c r="AK168" i="1"/>
  <c r="AG168" i="1"/>
  <c r="AC168" i="1"/>
  <c r="G168" i="1"/>
  <c r="Y168" i="1"/>
  <c r="U168" i="1"/>
  <c r="Q168" i="1"/>
  <c r="M168" i="1"/>
  <c r="I168" i="1"/>
  <c r="H168" i="1"/>
  <c r="F168" i="1"/>
  <c r="AW167" i="1"/>
  <c r="AS167" i="1"/>
  <c r="AO167" i="1"/>
  <c r="AK167" i="1"/>
  <c r="AG167" i="1"/>
  <c r="AC167" i="1"/>
  <c r="G167" i="1"/>
  <c r="U167" i="1"/>
  <c r="Q167" i="1"/>
  <c r="M167" i="1"/>
  <c r="I167" i="1"/>
  <c r="H167" i="1"/>
  <c r="F167" i="1"/>
  <c r="AW166" i="1"/>
  <c r="AS166" i="1"/>
  <c r="AO166" i="1"/>
  <c r="AK166" i="1"/>
  <c r="AG166" i="1"/>
  <c r="AC166" i="1"/>
  <c r="G166" i="1"/>
  <c r="U166" i="1"/>
  <c r="Q166" i="1"/>
  <c r="M166" i="1"/>
  <c r="I166" i="1"/>
  <c r="H166" i="1"/>
  <c r="F166" i="1"/>
  <c r="AW165" i="1"/>
  <c r="AS165" i="1"/>
  <c r="AO165" i="1"/>
  <c r="AK165" i="1"/>
  <c r="AG165" i="1"/>
  <c r="AC165" i="1"/>
  <c r="G165" i="1"/>
  <c r="Y165" i="1"/>
  <c r="U165" i="1"/>
  <c r="Q165" i="1"/>
  <c r="M165" i="1"/>
  <c r="I165" i="1"/>
  <c r="H165" i="1"/>
  <c r="F165" i="1"/>
  <c r="AA164" i="1"/>
  <c r="AW43" i="1"/>
  <c r="AS43" i="1"/>
  <c r="AO43" i="1"/>
  <c r="AK43" i="1"/>
  <c r="AG43" i="1"/>
  <c r="AC43" i="1"/>
  <c r="Y43" i="1"/>
  <c r="W43" i="1"/>
  <c r="U43" i="1" s="1"/>
  <c r="S43" i="1"/>
  <c r="Q43" i="1" s="1"/>
  <c r="M43" i="1"/>
  <c r="I43" i="1"/>
  <c r="H43" i="1"/>
  <c r="F43" i="1"/>
  <c r="AW42" i="1"/>
  <c r="AS42" i="1"/>
  <c r="AO42" i="1"/>
  <c r="AK42" i="1"/>
  <c r="AG42" i="1"/>
  <c r="AC42" i="1"/>
  <c r="Y42" i="1"/>
  <c r="W42" i="1"/>
  <c r="U42" i="1" s="1"/>
  <c r="S42" i="1"/>
  <c r="Q42" i="1" s="1"/>
  <c r="M42" i="1"/>
  <c r="I42" i="1"/>
  <c r="H42" i="1"/>
  <c r="F42" i="1"/>
  <c r="AW41" i="1"/>
  <c r="AS41" i="1"/>
  <c r="AO41" i="1"/>
  <c r="AK41" i="1"/>
  <c r="AG41" i="1"/>
  <c r="AC41" i="1"/>
  <c r="Y41" i="1"/>
  <c r="W41" i="1"/>
  <c r="U41" i="1" s="1"/>
  <c r="S41" i="1"/>
  <c r="Q41" i="1" s="1"/>
  <c r="M41" i="1"/>
  <c r="I41" i="1"/>
  <c r="H41" i="1"/>
  <c r="F41" i="1"/>
  <c r="E171" i="1" l="1"/>
  <c r="E170" i="1"/>
  <c r="E172" i="1"/>
  <c r="E169" i="1"/>
  <c r="Y166" i="1"/>
  <c r="E166" i="1" s="1"/>
  <c r="G43" i="1"/>
  <c r="Y167" i="1"/>
  <c r="E167" i="1" s="1"/>
  <c r="E165" i="1"/>
  <c r="E168" i="1"/>
  <c r="E43" i="1"/>
  <c r="E42" i="1"/>
  <c r="G42" i="1"/>
  <c r="E41" i="1"/>
  <c r="G41" i="1"/>
  <c r="W141" i="1"/>
  <c r="W36" i="1"/>
  <c r="AW38" i="1" l="1"/>
  <c r="AS38" i="1"/>
  <c r="AO38" i="1"/>
  <c r="AK38" i="1"/>
  <c r="AG38" i="1"/>
  <c r="AC38" i="1"/>
  <c r="Y38" i="1"/>
  <c r="U38" i="1"/>
  <c r="S38" i="1"/>
  <c r="Q38" i="1" s="1"/>
  <c r="M38" i="1"/>
  <c r="I38" i="1"/>
  <c r="H38" i="1"/>
  <c r="F38" i="1"/>
  <c r="E38" i="1" l="1"/>
  <c r="G38" i="1"/>
  <c r="J11" i="1"/>
  <c r="L11" i="1"/>
  <c r="N11" i="1"/>
  <c r="P11" i="1"/>
  <c r="R11" i="1"/>
  <c r="T11" i="1"/>
  <c r="X11" i="1"/>
  <c r="AB11" i="1"/>
  <c r="AD11" i="1"/>
  <c r="AE11" i="1"/>
  <c r="AF11" i="1"/>
  <c r="AH11" i="1"/>
  <c r="AI11" i="1"/>
  <c r="AJ11" i="1"/>
  <c r="AL11" i="1"/>
  <c r="AM11" i="1"/>
  <c r="AN11" i="1"/>
  <c r="AP11" i="1"/>
  <c r="AQ11" i="1"/>
  <c r="AR11" i="1"/>
  <c r="AT11" i="1"/>
  <c r="AU11" i="1"/>
  <c r="AV11" i="1"/>
  <c r="AX11" i="1"/>
  <c r="AY11" i="1"/>
  <c r="AZ11" i="1"/>
  <c r="AW164" i="1"/>
  <c r="AS164" i="1"/>
  <c r="AO164" i="1"/>
  <c r="AK164" i="1"/>
  <c r="AG164" i="1"/>
  <c r="AC164" i="1"/>
  <c r="Y164" i="1"/>
  <c r="U164" i="1"/>
  <c r="Q164" i="1"/>
  <c r="M164" i="1"/>
  <c r="I164" i="1"/>
  <c r="H164" i="1"/>
  <c r="G164" i="1"/>
  <c r="F164" i="1"/>
  <c r="J212" i="1"/>
  <c r="K212" i="1"/>
  <c r="L212" i="1"/>
  <c r="N212" i="1"/>
  <c r="O212" i="1"/>
  <c r="P212" i="1"/>
  <c r="R212" i="1"/>
  <c r="S212" i="1"/>
  <c r="T212" i="1"/>
  <c r="V212" i="1"/>
  <c r="W212" i="1"/>
  <c r="X212" i="1"/>
  <c r="Z212" i="1"/>
  <c r="AA212" i="1"/>
  <c r="AB212" i="1"/>
  <c r="AD212" i="1"/>
  <c r="AE212" i="1"/>
  <c r="AF212" i="1"/>
  <c r="AF200" i="1" s="1"/>
  <c r="AH212" i="1"/>
  <c r="AI212" i="1"/>
  <c r="AJ212" i="1"/>
  <c r="AL212" i="1"/>
  <c r="AM212" i="1"/>
  <c r="AN212" i="1"/>
  <c r="AP212" i="1"/>
  <c r="AQ212" i="1"/>
  <c r="AR212" i="1"/>
  <c r="AT212" i="1"/>
  <c r="AU212" i="1"/>
  <c r="AV212" i="1"/>
  <c r="AX212" i="1"/>
  <c r="AY212" i="1"/>
  <c r="AZ212" i="1"/>
  <c r="AW213" i="1"/>
  <c r="AW212" i="1" s="1"/>
  <c r="AS213" i="1"/>
  <c r="AS212" i="1" s="1"/>
  <c r="AO213" i="1"/>
  <c r="AO212" i="1" s="1"/>
  <c r="AK213" i="1"/>
  <c r="AK212" i="1" s="1"/>
  <c r="AG213" i="1"/>
  <c r="AG212" i="1" s="1"/>
  <c r="AC213" i="1"/>
  <c r="AC212" i="1" s="1"/>
  <c r="Y213" i="1"/>
  <c r="Y212" i="1" s="1"/>
  <c r="U213" i="1"/>
  <c r="U212" i="1" s="1"/>
  <c r="Q213" i="1"/>
  <c r="Q212" i="1" s="1"/>
  <c r="M213" i="1"/>
  <c r="M212" i="1" s="1"/>
  <c r="I213" i="1"/>
  <c r="I212" i="1" s="1"/>
  <c r="H213" i="1"/>
  <c r="H212" i="1" s="1"/>
  <c r="G213" i="1"/>
  <c r="G212" i="1" s="1"/>
  <c r="F213" i="1"/>
  <c r="F212" i="1" s="1"/>
  <c r="I13" i="2"/>
  <c r="AW198" i="1"/>
  <c r="AS198" i="1"/>
  <c r="AO198" i="1"/>
  <c r="AK198" i="1"/>
  <c r="AG198" i="1"/>
  <c r="AC198" i="1"/>
  <c r="Y198" i="1"/>
  <c r="W198" i="1"/>
  <c r="G198" i="1" s="1"/>
  <c r="Q198" i="1"/>
  <c r="M198" i="1"/>
  <c r="I198" i="1"/>
  <c r="H198" i="1"/>
  <c r="F198" i="1"/>
  <c r="AW179" i="1"/>
  <c r="AS179" i="1"/>
  <c r="AO179" i="1"/>
  <c r="AK179" i="1"/>
  <c r="AG179" i="1"/>
  <c r="AC179" i="1"/>
  <c r="Y179" i="1"/>
  <c r="U179" i="1"/>
  <c r="Q179" i="1"/>
  <c r="M179" i="1"/>
  <c r="I179" i="1"/>
  <c r="H179" i="1"/>
  <c r="G179" i="1"/>
  <c r="F179" i="1"/>
  <c r="AW178" i="1"/>
  <c r="AS178" i="1"/>
  <c r="AO178" i="1"/>
  <c r="AK178" i="1"/>
  <c r="AG178" i="1"/>
  <c r="AC178" i="1"/>
  <c r="Y178" i="1"/>
  <c r="U178" i="1"/>
  <c r="Q178" i="1"/>
  <c r="M178" i="1"/>
  <c r="I178" i="1"/>
  <c r="H178" i="1"/>
  <c r="G178" i="1"/>
  <c r="F178" i="1"/>
  <c r="AW157" i="1"/>
  <c r="AS157" i="1"/>
  <c r="AO157" i="1"/>
  <c r="AK157" i="1"/>
  <c r="AG157" i="1"/>
  <c r="AC157" i="1"/>
  <c r="Y157" i="1"/>
  <c r="U157" i="1"/>
  <c r="Q157" i="1"/>
  <c r="M157" i="1"/>
  <c r="I157" i="1"/>
  <c r="H157" i="1"/>
  <c r="G157" i="1"/>
  <c r="F157" i="1"/>
  <c r="AW156" i="1"/>
  <c r="AS156" i="1"/>
  <c r="AO156" i="1"/>
  <c r="AK156" i="1"/>
  <c r="AG156" i="1"/>
  <c r="AC156" i="1"/>
  <c r="Y156" i="1"/>
  <c r="U156" i="1"/>
  <c r="Q156" i="1"/>
  <c r="M156" i="1"/>
  <c r="I156" i="1"/>
  <c r="H156" i="1"/>
  <c r="G156" i="1"/>
  <c r="F156" i="1"/>
  <c r="AW155" i="1"/>
  <c r="AS155" i="1"/>
  <c r="AO155" i="1"/>
  <c r="AK155" i="1"/>
  <c r="AG155" i="1"/>
  <c r="AC155" i="1"/>
  <c r="Y155" i="1"/>
  <c r="U155" i="1"/>
  <c r="Q155" i="1"/>
  <c r="M155" i="1"/>
  <c r="I155" i="1"/>
  <c r="H155" i="1"/>
  <c r="G155" i="1"/>
  <c r="F155" i="1"/>
  <c r="AW154" i="1"/>
  <c r="AS154" i="1"/>
  <c r="AO154" i="1"/>
  <c r="AK154" i="1"/>
  <c r="AG154" i="1"/>
  <c r="AC154" i="1"/>
  <c r="Y154" i="1"/>
  <c r="U154" i="1"/>
  <c r="Q154" i="1"/>
  <c r="M154" i="1"/>
  <c r="I154" i="1"/>
  <c r="H154" i="1"/>
  <c r="G154" i="1"/>
  <c r="F154" i="1"/>
  <c r="AW153" i="1"/>
  <c r="AS153" i="1"/>
  <c r="AO153" i="1"/>
  <c r="AK153" i="1"/>
  <c r="AG153" i="1"/>
  <c r="AC153" i="1"/>
  <c r="Y153" i="1"/>
  <c r="U153" i="1"/>
  <c r="Q153" i="1"/>
  <c r="M153" i="1"/>
  <c r="I153" i="1"/>
  <c r="H153" i="1"/>
  <c r="G153" i="1"/>
  <c r="F153" i="1"/>
  <c r="AW161" i="1"/>
  <c r="AS161" i="1"/>
  <c r="AO161" i="1"/>
  <c r="AK161" i="1"/>
  <c r="AG161" i="1"/>
  <c r="AC161" i="1"/>
  <c r="Y161" i="1"/>
  <c r="U161" i="1"/>
  <c r="Q161" i="1"/>
  <c r="M161" i="1"/>
  <c r="I161" i="1"/>
  <c r="H161" i="1"/>
  <c r="G161" i="1"/>
  <c r="F161" i="1"/>
  <c r="AW160" i="1"/>
  <c r="AS160" i="1"/>
  <c r="AO160" i="1"/>
  <c r="AK160" i="1"/>
  <c r="AG160" i="1"/>
  <c r="AC160" i="1"/>
  <c r="Y160" i="1"/>
  <c r="U160" i="1"/>
  <c r="Q160" i="1"/>
  <c r="M160" i="1"/>
  <c r="I160" i="1"/>
  <c r="H160" i="1"/>
  <c r="G160" i="1"/>
  <c r="F160" i="1"/>
  <c r="AW159" i="1"/>
  <c r="AS159" i="1"/>
  <c r="AO159" i="1"/>
  <c r="AK159" i="1"/>
  <c r="AG159" i="1"/>
  <c r="AC159" i="1"/>
  <c r="Y159" i="1"/>
  <c r="U159" i="1"/>
  <c r="Q159" i="1"/>
  <c r="M159" i="1"/>
  <c r="I159" i="1"/>
  <c r="H159" i="1"/>
  <c r="G159" i="1"/>
  <c r="F159" i="1"/>
  <c r="AW158" i="1"/>
  <c r="AS158" i="1"/>
  <c r="AO158" i="1"/>
  <c r="AK158" i="1"/>
  <c r="AG158" i="1"/>
  <c r="AC158" i="1"/>
  <c r="Y158" i="1"/>
  <c r="U158" i="1"/>
  <c r="Q158" i="1"/>
  <c r="M158" i="1"/>
  <c r="I158" i="1"/>
  <c r="H158" i="1"/>
  <c r="G158" i="1"/>
  <c r="F158" i="1"/>
  <c r="F199" i="1"/>
  <c r="H199" i="1"/>
  <c r="AC199" i="1"/>
  <c r="AG199" i="1"/>
  <c r="AK199" i="1"/>
  <c r="AO199" i="1"/>
  <c r="AS199" i="1"/>
  <c r="AW199" i="1"/>
  <c r="Y199" i="1"/>
  <c r="W199" i="1"/>
  <c r="G199" i="1" s="1"/>
  <c r="AW163" i="1"/>
  <c r="AS163" i="1"/>
  <c r="AO163" i="1"/>
  <c r="AK163" i="1"/>
  <c r="AG163" i="1"/>
  <c r="AC163" i="1"/>
  <c r="Y163" i="1"/>
  <c r="U163" i="1"/>
  <c r="Q163" i="1"/>
  <c r="M163" i="1"/>
  <c r="I163" i="1"/>
  <c r="H163" i="1"/>
  <c r="G163" i="1"/>
  <c r="F163" i="1"/>
  <c r="AW162" i="1"/>
  <c r="AS162" i="1"/>
  <c r="AO162" i="1"/>
  <c r="AK162" i="1"/>
  <c r="AG162" i="1"/>
  <c r="AC162" i="1"/>
  <c r="Y162" i="1"/>
  <c r="U162" i="1"/>
  <c r="Q162" i="1"/>
  <c r="M162" i="1"/>
  <c r="I162" i="1"/>
  <c r="H162" i="1"/>
  <c r="G162" i="1"/>
  <c r="F162" i="1"/>
  <c r="AW226" i="1"/>
  <c r="AS226" i="1"/>
  <c r="AO226" i="1"/>
  <c r="AK226" i="1"/>
  <c r="AG226" i="1"/>
  <c r="AC226" i="1"/>
  <c r="Y226" i="1"/>
  <c r="U226" i="1"/>
  <c r="Q226" i="1"/>
  <c r="M226" i="1"/>
  <c r="I226" i="1"/>
  <c r="H226" i="1"/>
  <c r="G226" i="1"/>
  <c r="F226" i="1"/>
  <c r="AW40" i="1"/>
  <c r="AS40" i="1"/>
  <c r="AO40" i="1"/>
  <c r="AK40" i="1"/>
  <c r="AG40" i="1"/>
  <c r="AC40" i="1"/>
  <c r="Y40" i="1"/>
  <c r="W40" i="1"/>
  <c r="U40" i="1" s="1"/>
  <c r="S40" i="1"/>
  <c r="Q40" i="1" s="1"/>
  <c r="M40" i="1"/>
  <c r="I40" i="1"/>
  <c r="H40" i="1"/>
  <c r="F40" i="1"/>
  <c r="AZ200" i="1" l="1"/>
  <c r="AJ200" i="1"/>
  <c r="T200" i="1"/>
  <c r="AR200" i="1"/>
  <c r="AB200" i="1"/>
  <c r="W200" i="1"/>
  <c r="L200" i="1"/>
  <c r="P200" i="1"/>
  <c r="AV200" i="1"/>
  <c r="AA200" i="1"/>
  <c r="O200" i="1"/>
  <c r="AY200" i="1"/>
  <c r="AT200" i="1"/>
  <c r="AN200" i="1"/>
  <c r="X200" i="1"/>
  <c r="S200" i="1"/>
  <c r="N200" i="1"/>
  <c r="AX200" i="1"/>
  <c r="AM200" i="1"/>
  <c r="AH200" i="1"/>
  <c r="R200" i="1"/>
  <c r="AI200" i="1"/>
  <c r="AQ200" i="1"/>
  <c r="AL200" i="1"/>
  <c r="V200" i="1"/>
  <c r="J200" i="1"/>
  <c r="AD200" i="1"/>
  <c r="AU200" i="1"/>
  <c r="AP200" i="1"/>
  <c r="AE200" i="1"/>
  <c r="Z200" i="1"/>
  <c r="E161" i="1"/>
  <c r="E179" i="1"/>
  <c r="E178" i="1"/>
  <c r="E162" i="1"/>
  <c r="U198" i="1"/>
  <c r="E198" i="1" s="1"/>
  <c r="E164" i="1"/>
  <c r="E213" i="1"/>
  <c r="E212" i="1" s="1"/>
  <c r="E156" i="1"/>
  <c r="E157" i="1"/>
  <c r="E153" i="1"/>
  <c r="E154" i="1"/>
  <c r="E155" i="1"/>
  <c r="E160" i="1"/>
  <c r="E159" i="1"/>
  <c r="E158" i="1"/>
  <c r="E163" i="1"/>
  <c r="E226" i="1"/>
  <c r="E40" i="1"/>
  <c r="G40" i="1"/>
  <c r="AW39" i="1" l="1"/>
  <c r="AS39" i="1"/>
  <c r="AO39" i="1"/>
  <c r="AK39" i="1"/>
  <c r="AG39" i="1"/>
  <c r="AC39" i="1"/>
  <c r="Y39" i="1"/>
  <c r="W39" i="1"/>
  <c r="U39" i="1" s="1"/>
  <c r="S39" i="1"/>
  <c r="Q39" i="1" s="1"/>
  <c r="M39" i="1"/>
  <c r="I39" i="1"/>
  <c r="H39" i="1"/>
  <c r="F39" i="1"/>
  <c r="E39" i="1" l="1"/>
  <c r="G39" i="1"/>
  <c r="Y32" i="1"/>
  <c r="Y33" i="1"/>
  <c r="AA31" i="1"/>
  <c r="Z31" i="1"/>
  <c r="Z11" i="1" s="1"/>
  <c r="W31" i="1"/>
  <c r="V31" i="1"/>
  <c r="W14" i="1"/>
  <c r="V14" i="1"/>
  <c r="AA11" i="1" l="1"/>
  <c r="V11" i="1"/>
  <c r="AA35" i="1"/>
  <c r="AA34" i="1"/>
  <c r="AW225" i="1"/>
  <c r="AS225" i="1"/>
  <c r="AO225" i="1"/>
  <c r="AK225" i="1"/>
  <c r="AG225" i="1"/>
  <c r="AC225" i="1"/>
  <c r="Y225" i="1"/>
  <c r="U225" i="1"/>
  <c r="Q225" i="1"/>
  <c r="M225" i="1"/>
  <c r="I225" i="1"/>
  <c r="H225" i="1"/>
  <c r="G225" i="1"/>
  <c r="F225" i="1"/>
  <c r="E225" i="1" l="1"/>
  <c r="W35" i="1"/>
  <c r="W34" i="1"/>
  <c r="W150" i="1" l="1"/>
  <c r="AW152" i="1"/>
  <c r="AS152" i="1"/>
  <c r="AO152" i="1"/>
  <c r="AK152" i="1"/>
  <c r="AG152" i="1"/>
  <c r="AC152" i="1"/>
  <c r="Y152" i="1"/>
  <c r="U152" i="1"/>
  <c r="Q152" i="1"/>
  <c r="M152" i="1"/>
  <c r="I152" i="1"/>
  <c r="H152" i="1"/>
  <c r="G152" i="1"/>
  <c r="F152" i="1"/>
  <c r="E152" i="1" l="1"/>
  <c r="AW145" i="1" l="1"/>
  <c r="AS145" i="1"/>
  <c r="AO145" i="1"/>
  <c r="AK145" i="1"/>
  <c r="AG145" i="1"/>
  <c r="AC145" i="1"/>
  <c r="Y145" i="1"/>
  <c r="AW151" i="1"/>
  <c r="AW150" i="1"/>
  <c r="AW149" i="1"/>
  <c r="AW148" i="1"/>
  <c r="AW147" i="1"/>
  <c r="AW146" i="1"/>
  <c r="AS151" i="1"/>
  <c r="AS150" i="1"/>
  <c r="AS149" i="1"/>
  <c r="AS148" i="1"/>
  <c r="AS147" i="1"/>
  <c r="AS146" i="1"/>
  <c r="AO151" i="1"/>
  <c r="AO150" i="1"/>
  <c r="AO149" i="1"/>
  <c r="AO148" i="1"/>
  <c r="AO147" i="1"/>
  <c r="AO146" i="1"/>
  <c r="AK151" i="1"/>
  <c r="AK150" i="1"/>
  <c r="AK149" i="1"/>
  <c r="AK148" i="1"/>
  <c r="AK147" i="1"/>
  <c r="AK146" i="1"/>
  <c r="AG151" i="1"/>
  <c r="AG150" i="1"/>
  <c r="AG149" i="1"/>
  <c r="AG148" i="1"/>
  <c r="AG147" i="1"/>
  <c r="AG146" i="1"/>
  <c r="AC151" i="1"/>
  <c r="AC150" i="1"/>
  <c r="AC149" i="1"/>
  <c r="AC148" i="1"/>
  <c r="AC147" i="1"/>
  <c r="AC146" i="1"/>
  <c r="Y151" i="1"/>
  <c r="Y150" i="1"/>
  <c r="Y149" i="1"/>
  <c r="Y148" i="1"/>
  <c r="Y147" i="1"/>
  <c r="Y146" i="1"/>
  <c r="Q151" i="1"/>
  <c r="Q150" i="1"/>
  <c r="Q149" i="1"/>
  <c r="Q148" i="1"/>
  <c r="Q147" i="1"/>
  <c r="Q146" i="1"/>
  <c r="M151" i="1"/>
  <c r="M150" i="1"/>
  <c r="M149" i="1"/>
  <c r="M148" i="1"/>
  <c r="M147" i="1"/>
  <c r="M146" i="1"/>
  <c r="U151" i="1"/>
  <c r="I151" i="1"/>
  <c r="H151" i="1"/>
  <c r="G151" i="1"/>
  <c r="F151" i="1"/>
  <c r="W137" i="1"/>
  <c r="E151" i="1" l="1"/>
  <c r="W144" i="1"/>
  <c r="U150" i="1"/>
  <c r="I150" i="1"/>
  <c r="E150" i="1" s="1"/>
  <c r="H150" i="1"/>
  <c r="G150" i="1"/>
  <c r="F150" i="1"/>
  <c r="U149" i="1"/>
  <c r="I149" i="1"/>
  <c r="H149" i="1"/>
  <c r="G149" i="1"/>
  <c r="F149" i="1"/>
  <c r="W136" i="1"/>
  <c r="AW37" i="1"/>
  <c r="AS37" i="1"/>
  <c r="AO37" i="1"/>
  <c r="AK37" i="1"/>
  <c r="AG37" i="1"/>
  <c r="AC37" i="1"/>
  <c r="Y37" i="1"/>
  <c r="U37" i="1"/>
  <c r="Q37" i="1"/>
  <c r="M37" i="1"/>
  <c r="I37" i="1"/>
  <c r="H37" i="1"/>
  <c r="G37" i="1"/>
  <c r="F37" i="1"/>
  <c r="E37" i="1" l="1"/>
  <c r="E149" i="1"/>
  <c r="W138" i="1"/>
  <c r="J193" i="1" l="1"/>
  <c r="L193" i="1"/>
  <c r="N193" i="1"/>
  <c r="O193" i="1"/>
  <c r="P193" i="1"/>
  <c r="R193" i="1"/>
  <c r="S193" i="1"/>
  <c r="T193" i="1"/>
  <c r="V193" i="1"/>
  <c r="W193" i="1"/>
  <c r="X193" i="1"/>
  <c r="Z193" i="1"/>
  <c r="AA193" i="1"/>
  <c r="AB193" i="1"/>
  <c r="AD193" i="1"/>
  <c r="AE193" i="1"/>
  <c r="AF193" i="1"/>
  <c r="AH193" i="1"/>
  <c r="AI193" i="1"/>
  <c r="AJ193" i="1"/>
  <c r="AL193" i="1"/>
  <c r="AM193" i="1"/>
  <c r="AN193" i="1"/>
  <c r="AP193" i="1"/>
  <c r="AQ193" i="1"/>
  <c r="AR193" i="1"/>
  <c r="AT193" i="1"/>
  <c r="AU193" i="1"/>
  <c r="AV193" i="1"/>
  <c r="AX193" i="1"/>
  <c r="AY193" i="1"/>
  <c r="AZ193" i="1"/>
  <c r="I199" i="1"/>
  <c r="M199" i="1"/>
  <c r="Q199" i="1"/>
  <c r="U199" i="1"/>
  <c r="E199" i="1" l="1"/>
  <c r="F145" i="1"/>
  <c r="G145" i="1"/>
  <c r="H145" i="1"/>
  <c r="I145" i="1"/>
  <c r="M145" i="1"/>
  <c r="Q145" i="1"/>
  <c r="F146" i="1"/>
  <c r="G146" i="1"/>
  <c r="H146" i="1"/>
  <c r="I146" i="1"/>
  <c r="F147" i="1"/>
  <c r="G147" i="1"/>
  <c r="H147" i="1"/>
  <c r="I147" i="1"/>
  <c r="F148" i="1"/>
  <c r="G148" i="1"/>
  <c r="H148" i="1"/>
  <c r="I148" i="1"/>
  <c r="F181" i="1"/>
  <c r="H181" i="1"/>
  <c r="I181" i="1"/>
  <c r="M181" i="1"/>
  <c r="Q181" i="1"/>
  <c r="U148" i="1" l="1"/>
  <c r="E148" i="1" s="1"/>
  <c r="U147" i="1" l="1"/>
  <c r="E147" i="1" s="1"/>
  <c r="Y14" i="1"/>
  <c r="U146" i="1"/>
  <c r="E146" i="1" s="1"/>
  <c r="U145" i="1"/>
  <c r="E145" i="1" s="1"/>
  <c r="AW144" i="1" l="1"/>
  <c r="AS144" i="1"/>
  <c r="AO144" i="1"/>
  <c r="AK144" i="1"/>
  <c r="AG144" i="1"/>
  <c r="AC144" i="1"/>
  <c r="Y144" i="1"/>
  <c r="U144" i="1"/>
  <c r="Q144" i="1"/>
  <c r="M144" i="1"/>
  <c r="I144" i="1"/>
  <c r="H144" i="1"/>
  <c r="G144" i="1"/>
  <c r="F144" i="1"/>
  <c r="AW143" i="1"/>
  <c r="AS143" i="1"/>
  <c r="AO143" i="1"/>
  <c r="AK143" i="1"/>
  <c r="AG143" i="1"/>
  <c r="AC143" i="1"/>
  <c r="Y143" i="1"/>
  <c r="U143" i="1"/>
  <c r="Q143" i="1"/>
  <c r="M143" i="1"/>
  <c r="I143" i="1"/>
  <c r="H143" i="1"/>
  <c r="G143" i="1"/>
  <c r="F143" i="1"/>
  <c r="E143" i="1" l="1"/>
  <c r="E144" i="1"/>
  <c r="AW36" i="1"/>
  <c r="AS36" i="1"/>
  <c r="AO36" i="1"/>
  <c r="AK36" i="1"/>
  <c r="AG36" i="1"/>
  <c r="AC36" i="1"/>
  <c r="Y36" i="1"/>
  <c r="U36" i="1"/>
  <c r="Q36" i="1"/>
  <c r="M36" i="1"/>
  <c r="I36" i="1"/>
  <c r="H36" i="1"/>
  <c r="G36" i="1"/>
  <c r="F36" i="1"/>
  <c r="E36" i="1" l="1"/>
  <c r="AW142" i="1"/>
  <c r="AS142" i="1"/>
  <c r="AO142" i="1"/>
  <c r="AK142" i="1"/>
  <c r="AG142" i="1"/>
  <c r="AC142" i="1"/>
  <c r="Y142" i="1"/>
  <c r="U142" i="1"/>
  <c r="Q142" i="1"/>
  <c r="M142" i="1"/>
  <c r="I142" i="1"/>
  <c r="H142" i="1"/>
  <c r="G142" i="1"/>
  <c r="F142" i="1"/>
  <c r="AW141" i="1"/>
  <c r="AS141" i="1"/>
  <c r="AO141" i="1"/>
  <c r="AK141" i="1"/>
  <c r="AG141" i="1"/>
  <c r="AC141" i="1"/>
  <c r="Y141" i="1"/>
  <c r="U141" i="1"/>
  <c r="Q141" i="1"/>
  <c r="M141" i="1"/>
  <c r="I141" i="1"/>
  <c r="H141" i="1"/>
  <c r="G141" i="1"/>
  <c r="F141" i="1"/>
  <c r="E141" i="1" l="1"/>
  <c r="E142" i="1"/>
  <c r="AW140" i="1"/>
  <c r="AS140" i="1"/>
  <c r="AO140" i="1"/>
  <c r="AK140" i="1"/>
  <c r="AG140" i="1"/>
  <c r="AC140" i="1"/>
  <c r="Y140" i="1"/>
  <c r="U140" i="1"/>
  <c r="Q140" i="1"/>
  <c r="M140" i="1"/>
  <c r="I140" i="1"/>
  <c r="H140" i="1"/>
  <c r="G140" i="1"/>
  <c r="F140" i="1"/>
  <c r="E140" i="1" l="1"/>
  <c r="AW35" i="1"/>
  <c r="AS35" i="1"/>
  <c r="AO35" i="1"/>
  <c r="AK35" i="1"/>
  <c r="AG35" i="1"/>
  <c r="AC35" i="1"/>
  <c r="Y35" i="1"/>
  <c r="U35" i="1"/>
  <c r="Q35" i="1"/>
  <c r="M35" i="1"/>
  <c r="I35" i="1"/>
  <c r="H35" i="1"/>
  <c r="G35" i="1"/>
  <c r="F35" i="1"/>
  <c r="F51" i="1"/>
  <c r="H51" i="1"/>
  <c r="I51" i="1"/>
  <c r="M51" i="1"/>
  <c r="S51" i="1"/>
  <c r="W51" i="1"/>
  <c r="Y51" i="1"/>
  <c r="AC51" i="1"/>
  <c r="AG51" i="1"/>
  <c r="AK51" i="1"/>
  <c r="AO51" i="1"/>
  <c r="AS51" i="1"/>
  <c r="AW51" i="1"/>
  <c r="AW34" i="1"/>
  <c r="AS34" i="1"/>
  <c r="AO34" i="1"/>
  <c r="AK34" i="1"/>
  <c r="AG34" i="1"/>
  <c r="AC34" i="1"/>
  <c r="Y34" i="1"/>
  <c r="U34" i="1"/>
  <c r="Q34" i="1"/>
  <c r="M34" i="1"/>
  <c r="I34" i="1"/>
  <c r="H34" i="1"/>
  <c r="G34" i="1"/>
  <c r="F34" i="1"/>
  <c r="AW139" i="1"/>
  <c r="AS139" i="1"/>
  <c r="AO139" i="1"/>
  <c r="AK139" i="1"/>
  <c r="AG139" i="1"/>
  <c r="AC139" i="1"/>
  <c r="Y139" i="1"/>
  <c r="U139" i="1"/>
  <c r="Q139" i="1"/>
  <c r="M139" i="1"/>
  <c r="I139" i="1"/>
  <c r="H139" i="1"/>
  <c r="G139" i="1"/>
  <c r="F139" i="1"/>
  <c r="G136" i="1"/>
  <c r="AW138" i="1"/>
  <c r="AS138" i="1"/>
  <c r="AO138" i="1"/>
  <c r="AK138" i="1"/>
  <c r="AG138" i="1"/>
  <c r="AC138" i="1"/>
  <c r="Y138" i="1"/>
  <c r="U138" i="1"/>
  <c r="Q138" i="1"/>
  <c r="M138" i="1"/>
  <c r="I138" i="1"/>
  <c r="H138" i="1"/>
  <c r="G138" i="1"/>
  <c r="F138" i="1"/>
  <c r="AW137" i="1"/>
  <c r="AS137" i="1"/>
  <c r="AO137" i="1"/>
  <c r="AK137" i="1"/>
  <c r="AG137" i="1"/>
  <c r="AC137" i="1"/>
  <c r="Y137" i="1"/>
  <c r="U137" i="1"/>
  <c r="Q137" i="1"/>
  <c r="M137" i="1"/>
  <c r="I137" i="1"/>
  <c r="H137" i="1"/>
  <c r="G137" i="1"/>
  <c r="F137" i="1"/>
  <c r="AW136" i="1"/>
  <c r="AS136" i="1"/>
  <c r="AO136" i="1"/>
  <c r="AK136" i="1"/>
  <c r="AG136" i="1"/>
  <c r="AC136" i="1"/>
  <c r="Y136" i="1"/>
  <c r="Q136" i="1"/>
  <c r="M136" i="1"/>
  <c r="I136" i="1"/>
  <c r="H136" i="1"/>
  <c r="F136" i="1"/>
  <c r="U181" i="1"/>
  <c r="AA181" i="1"/>
  <c r="AC181" i="1"/>
  <c r="AG181" i="1"/>
  <c r="AK181" i="1"/>
  <c r="AO181" i="1"/>
  <c r="AS181" i="1"/>
  <c r="AW181" i="1"/>
  <c r="W103" i="1"/>
  <c r="W53" i="1" s="1"/>
  <c r="U14" i="1"/>
  <c r="F14" i="1"/>
  <c r="H14" i="1"/>
  <c r="K14" i="1"/>
  <c r="I14" i="1" s="1"/>
  <c r="M14" i="1"/>
  <c r="S14" i="1"/>
  <c r="AG14" i="1"/>
  <c r="AK14" i="1"/>
  <c r="AO14" i="1"/>
  <c r="AS14" i="1"/>
  <c r="AW14" i="1"/>
  <c r="U51" i="1" l="1"/>
  <c r="W11" i="1"/>
  <c r="S11" i="1"/>
  <c r="Y181" i="1"/>
  <c r="E181" i="1" s="1"/>
  <c r="G181" i="1"/>
  <c r="E35" i="1"/>
  <c r="E34" i="1"/>
  <c r="G51" i="1"/>
  <c r="U136" i="1"/>
  <c r="E136" i="1" s="1"/>
  <c r="Q51" i="1"/>
  <c r="E138" i="1"/>
  <c r="E139" i="1"/>
  <c r="E137" i="1"/>
  <c r="G14" i="1"/>
  <c r="Q14" i="1"/>
  <c r="E14" i="1" s="1"/>
  <c r="E51" i="1" l="1"/>
  <c r="S108" i="1"/>
  <c r="AW135" i="1"/>
  <c r="AS135" i="1"/>
  <c r="AO135" i="1"/>
  <c r="AK135" i="1"/>
  <c r="AG135" i="1"/>
  <c r="AC135" i="1"/>
  <c r="Y135" i="1"/>
  <c r="U135" i="1"/>
  <c r="Q135" i="1"/>
  <c r="M135" i="1"/>
  <c r="I135" i="1"/>
  <c r="H135" i="1"/>
  <c r="G135" i="1"/>
  <c r="F135" i="1"/>
  <c r="S101" i="1"/>
  <c r="E135" i="1" l="1"/>
  <c r="Y31" i="1" l="1"/>
  <c r="AW33" i="1" l="1"/>
  <c r="AS33" i="1"/>
  <c r="AO33" i="1"/>
  <c r="AK33" i="1"/>
  <c r="AG33" i="1"/>
  <c r="AC33" i="1"/>
  <c r="U33" i="1"/>
  <c r="Q33" i="1"/>
  <c r="M33" i="1"/>
  <c r="I33" i="1"/>
  <c r="H33" i="1"/>
  <c r="G33" i="1"/>
  <c r="F33" i="1"/>
  <c r="AW134" i="1"/>
  <c r="AS134" i="1"/>
  <c r="AO134" i="1"/>
  <c r="AK134" i="1"/>
  <c r="AG134" i="1"/>
  <c r="AC134" i="1"/>
  <c r="Y134" i="1"/>
  <c r="U134" i="1"/>
  <c r="Q134" i="1"/>
  <c r="M134" i="1"/>
  <c r="I134" i="1"/>
  <c r="H134" i="1"/>
  <c r="G134" i="1"/>
  <c r="F134" i="1"/>
  <c r="S110" i="1"/>
  <c r="S109" i="1"/>
  <c r="S106" i="1"/>
  <c r="E33" i="1" l="1"/>
  <c r="E134" i="1"/>
  <c r="AW133" i="1"/>
  <c r="AS133" i="1"/>
  <c r="AO133" i="1"/>
  <c r="AK133" i="1"/>
  <c r="AG133" i="1"/>
  <c r="AC133" i="1"/>
  <c r="Y133" i="1"/>
  <c r="U133" i="1"/>
  <c r="Q133" i="1"/>
  <c r="M133" i="1"/>
  <c r="I133" i="1"/>
  <c r="H133" i="1"/>
  <c r="G133" i="1"/>
  <c r="F133" i="1"/>
  <c r="AW132" i="1"/>
  <c r="AS132" i="1"/>
  <c r="AO132" i="1"/>
  <c r="AK132" i="1"/>
  <c r="AG132" i="1"/>
  <c r="AC132" i="1"/>
  <c r="Y132" i="1"/>
  <c r="U132" i="1"/>
  <c r="Q132" i="1"/>
  <c r="M132" i="1"/>
  <c r="I132" i="1"/>
  <c r="H132" i="1"/>
  <c r="G132" i="1"/>
  <c r="F132" i="1"/>
  <c r="E132" i="1" l="1"/>
  <c r="E133" i="1"/>
  <c r="S114" i="1" l="1"/>
  <c r="S113" i="1"/>
  <c r="S68" i="1" l="1"/>
  <c r="S100" i="1" l="1"/>
  <c r="AW224" i="1" l="1"/>
  <c r="AS224" i="1"/>
  <c r="AO224" i="1"/>
  <c r="AK224" i="1"/>
  <c r="AG224" i="1"/>
  <c r="AC224" i="1"/>
  <c r="Y224" i="1"/>
  <c r="U224" i="1"/>
  <c r="Q224" i="1"/>
  <c r="M224" i="1"/>
  <c r="I224" i="1"/>
  <c r="H224" i="1"/>
  <c r="G224" i="1"/>
  <c r="F224" i="1"/>
  <c r="E224" i="1" l="1"/>
  <c r="AW223" i="1"/>
  <c r="AS223" i="1"/>
  <c r="AO223" i="1"/>
  <c r="AK223" i="1"/>
  <c r="AG223" i="1"/>
  <c r="AC223" i="1"/>
  <c r="Y223" i="1"/>
  <c r="U223" i="1"/>
  <c r="Q223" i="1"/>
  <c r="M223" i="1"/>
  <c r="I223" i="1"/>
  <c r="H223" i="1"/>
  <c r="G223" i="1"/>
  <c r="F223" i="1"/>
  <c r="E223" i="1" l="1"/>
  <c r="AW127" i="1"/>
  <c r="AS127" i="1"/>
  <c r="AO127" i="1"/>
  <c r="AK127" i="1"/>
  <c r="AG127" i="1"/>
  <c r="AC127" i="1"/>
  <c r="Y127" i="1"/>
  <c r="U127" i="1"/>
  <c r="Q127" i="1"/>
  <c r="M127" i="1"/>
  <c r="I127" i="1"/>
  <c r="H127" i="1"/>
  <c r="G127" i="1"/>
  <c r="F127" i="1"/>
  <c r="AW126" i="1"/>
  <c r="AS126" i="1"/>
  <c r="AO126" i="1"/>
  <c r="AK126" i="1"/>
  <c r="AG126" i="1"/>
  <c r="AC126" i="1"/>
  <c r="Y126" i="1"/>
  <c r="U126" i="1"/>
  <c r="Q126" i="1"/>
  <c r="M126" i="1"/>
  <c r="I126" i="1"/>
  <c r="H126" i="1"/>
  <c r="G126" i="1"/>
  <c r="F126" i="1"/>
  <c r="AW222" i="1"/>
  <c r="AS222" i="1"/>
  <c r="AO222" i="1"/>
  <c r="AK222" i="1"/>
  <c r="AG222" i="1"/>
  <c r="AC222" i="1"/>
  <c r="Y222" i="1"/>
  <c r="U222" i="1"/>
  <c r="Q222" i="1"/>
  <c r="M222" i="1"/>
  <c r="I222" i="1"/>
  <c r="H222" i="1"/>
  <c r="G222" i="1"/>
  <c r="F222" i="1"/>
  <c r="E127" i="1" l="1"/>
  <c r="E222" i="1"/>
  <c r="E126" i="1"/>
  <c r="AW221" i="1"/>
  <c r="AS221" i="1"/>
  <c r="AO221" i="1"/>
  <c r="AK221" i="1"/>
  <c r="AG221" i="1"/>
  <c r="AC221" i="1"/>
  <c r="Y221" i="1"/>
  <c r="U221" i="1"/>
  <c r="Q221" i="1"/>
  <c r="M221" i="1"/>
  <c r="I221" i="1"/>
  <c r="H221" i="1"/>
  <c r="G221" i="1"/>
  <c r="F221" i="1"/>
  <c r="AW125" i="1"/>
  <c r="AS125" i="1"/>
  <c r="AO125" i="1"/>
  <c r="AK125" i="1"/>
  <c r="AG125" i="1"/>
  <c r="AC125" i="1"/>
  <c r="Y125" i="1"/>
  <c r="U125" i="1"/>
  <c r="Q125" i="1"/>
  <c r="M125" i="1"/>
  <c r="I125" i="1"/>
  <c r="H125" i="1"/>
  <c r="G125" i="1"/>
  <c r="F125" i="1"/>
  <c r="AW124" i="1"/>
  <c r="AS124" i="1"/>
  <c r="AO124" i="1"/>
  <c r="AK124" i="1"/>
  <c r="AG124" i="1"/>
  <c r="AC124" i="1"/>
  <c r="Y124" i="1"/>
  <c r="U124" i="1"/>
  <c r="Q124" i="1"/>
  <c r="M124" i="1"/>
  <c r="I124" i="1"/>
  <c r="H124" i="1"/>
  <c r="G124" i="1"/>
  <c r="F124" i="1"/>
  <c r="AW131" i="1"/>
  <c r="AS131" i="1"/>
  <c r="AO131" i="1"/>
  <c r="AK131" i="1"/>
  <c r="AG131" i="1"/>
  <c r="AC131" i="1"/>
  <c r="Y131" i="1"/>
  <c r="U131" i="1"/>
  <c r="Q131" i="1"/>
  <c r="M131" i="1"/>
  <c r="I131" i="1"/>
  <c r="H131" i="1"/>
  <c r="G131" i="1"/>
  <c r="F131" i="1"/>
  <c r="AW130" i="1"/>
  <c r="AS130" i="1"/>
  <c r="AO130" i="1"/>
  <c r="AK130" i="1"/>
  <c r="AG130" i="1"/>
  <c r="AC130" i="1"/>
  <c r="Y130" i="1"/>
  <c r="U130" i="1"/>
  <c r="Q130" i="1"/>
  <c r="M130" i="1"/>
  <c r="I130" i="1"/>
  <c r="H130" i="1"/>
  <c r="G130" i="1"/>
  <c r="F130" i="1"/>
  <c r="AW129" i="1"/>
  <c r="AS129" i="1"/>
  <c r="AO129" i="1"/>
  <c r="AK129" i="1"/>
  <c r="AG129" i="1"/>
  <c r="AC129" i="1"/>
  <c r="Y129" i="1"/>
  <c r="U129" i="1"/>
  <c r="Q129" i="1"/>
  <c r="M129" i="1"/>
  <c r="I129" i="1"/>
  <c r="H129" i="1"/>
  <c r="G129" i="1"/>
  <c r="F129" i="1"/>
  <c r="AW128" i="1"/>
  <c r="AS128" i="1"/>
  <c r="AO128" i="1"/>
  <c r="AK128" i="1"/>
  <c r="AG128" i="1"/>
  <c r="AC128" i="1"/>
  <c r="Y128" i="1"/>
  <c r="U128" i="1"/>
  <c r="Q128" i="1"/>
  <c r="M128" i="1"/>
  <c r="I128" i="1"/>
  <c r="H128" i="1"/>
  <c r="G128" i="1"/>
  <c r="F128" i="1"/>
  <c r="S104" i="1"/>
  <c r="S93" i="1"/>
  <c r="S96" i="1"/>
  <c r="S95" i="1"/>
  <c r="S94" i="1"/>
  <c r="S107" i="1"/>
  <c r="E129" i="1" l="1"/>
  <c r="E128" i="1"/>
  <c r="E124" i="1"/>
  <c r="E221" i="1"/>
  <c r="E130" i="1"/>
  <c r="E125" i="1"/>
  <c r="E131" i="1"/>
  <c r="AW32" i="1" l="1"/>
  <c r="AS32" i="1"/>
  <c r="AO32" i="1"/>
  <c r="AK32" i="1"/>
  <c r="AG32" i="1"/>
  <c r="AC32" i="1"/>
  <c r="U32" i="1"/>
  <c r="Q32" i="1"/>
  <c r="M32" i="1"/>
  <c r="I32" i="1"/>
  <c r="H32" i="1"/>
  <c r="G32" i="1"/>
  <c r="F32" i="1"/>
  <c r="S215" i="1"/>
  <c r="E32" i="1" l="1"/>
  <c r="AW123" i="1"/>
  <c r="AS123" i="1"/>
  <c r="AO123" i="1"/>
  <c r="AK123" i="1"/>
  <c r="AG123" i="1"/>
  <c r="AC123" i="1"/>
  <c r="Y123" i="1"/>
  <c r="U123" i="1"/>
  <c r="Q123" i="1"/>
  <c r="M123" i="1"/>
  <c r="I123" i="1"/>
  <c r="H123" i="1"/>
  <c r="G123" i="1"/>
  <c r="F123" i="1"/>
  <c r="E123" i="1" l="1"/>
  <c r="AW30" i="1" l="1"/>
  <c r="AS30" i="1"/>
  <c r="AO30" i="1"/>
  <c r="AK30" i="1"/>
  <c r="AG30" i="1"/>
  <c r="AC30" i="1"/>
  <c r="Y30" i="1"/>
  <c r="U30" i="1"/>
  <c r="Q30" i="1"/>
  <c r="M30" i="1"/>
  <c r="I30" i="1"/>
  <c r="H30" i="1"/>
  <c r="G30" i="1"/>
  <c r="F30" i="1"/>
  <c r="AW29" i="1"/>
  <c r="AS29" i="1"/>
  <c r="AO29" i="1"/>
  <c r="AK29" i="1"/>
  <c r="AG29" i="1"/>
  <c r="AC29" i="1"/>
  <c r="Y29" i="1"/>
  <c r="U29" i="1"/>
  <c r="Q29" i="1"/>
  <c r="M29" i="1"/>
  <c r="I29" i="1"/>
  <c r="H29" i="1"/>
  <c r="G29" i="1"/>
  <c r="F29" i="1"/>
  <c r="AW28" i="1"/>
  <c r="AS28" i="1"/>
  <c r="AO28" i="1"/>
  <c r="AK28" i="1"/>
  <c r="AG28" i="1"/>
  <c r="AC28" i="1"/>
  <c r="Y28" i="1"/>
  <c r="U28" i="1"/>
  <c r="Q28" i="1"/>
  <c r="M28" i="1"/>
  <c r="I28" i="1"/>
  <c r="H28" i="1"/>
  <c r="G28" i="1"/>
  <c r="F28" i="1"/>
  <c r="E30" i="1" l="1"/>
  <c r="E29" i="1"/>
  <c r="E28" i="1"/>
  <c r="G13" i="2"/>
  <c r="AW197" i="1"/>
  <c r="AS197" i="1"/>
  <c r="AO197" i="1"/>
  <c r="AK197" i="1"/>
  <c r="AG197" i="1"/>
  <c r="AC197" i="1"/>
  <c r="Y197" i="1"/>
  <c r="U197" i="1"/>
  <c r="Q197" i="1"/>
  <c r="M197" i="1"/>
  <c r="I197" i="1"/>
  <c r="H197" i="1"/>
  <c r="G197" i="1"/>
  <c r="F197" i="1"/>
  <c r="E197" i="1" l="1"/>
  <c r="AW122" i="1" l="1"/>
  <c r="AS122" i="1"/>
  <c r="AO122" i="1"/>
  <c r="AK122" i="1"/>
  <c r="AG122" i="1"/>
  <c r="AC122" i="1"/>
  <c r="Y122" i="1"/>
  <c r="U122" i="1"/>
  <c r="Q122" i="1"/>
  <c r="M122" i="1"/>
  <c r="I122" i="1"/>
  <c r="H122" i="1"/>
  <c r="G122" i="1"/>
  <c r="F122" i="1"/>
  <c r="AW121" i="1"/>
  <c r="AS121" i="1"/>
  <c r="AO121" i="1"/>
  <c r="AK121" i="1"/>
  <c r="AG121" i="1"/>
  <c r="AC121" i="1"/>
  <c r="Y121" i="1"/>
  <c r="U121" i="1"/>
  <c r="Q121" i="1"/>
  <c r="M121" i="1"/>
  <c r="I121" i="1"/>
  <c r="H121" i="1"/>
  <c r="G121" i="1"/>
  <c r="F121" i="1"/>
  <c r="E121" i="1" l="1"/>
  <c r="E122" i="1"/>
  <c r="AW120" i="1" l="1"/>
  <c r="AS120" i="1"/>
  <c r="AO120" i="1"/>
  <c r="AK120" i="1"/>
  <c r="AG120" i="1"/>
  <c r="AC120" i="1"/>
  <c r="Y120" i="1"/>
  <c r="U120" i="1"/>
  <c r="Q120" i="1"/>
  <c r="M120" i="1"/>
  <c r="I120" i="1"/>
  <c r="H120" i="1"/>
  <c r="G120" i="1"/>
  <c r="F120" i="1"/>
  <c r="E120" i="1" l="1"/>
  <c r="AW196" i="1"/>
  <c r="AS196" i="1"/>
  <c r="AO196" i="1"/>
  <c r="AK196" i="1"/>
  <c r="AG196" i="1"/>
  <c r="AC196" i="1"/>
  <c r="Y196" i="1"/>
  <c r="U196" i="1"/>
  <c r="Q196" i="1"/>
  <c r="M196" i="1"/>
  <c r="I196" i="1"/>
  <c r="H196" i="1"/>
  <c r="G196" i="1"/>
  <c r="F196" i="1"/>
  <c r="E196" i="1" l="1"/>
  <c r="U31" i="1"/>
  <c r="AW114" i="1" l="1"/>
  <c r="AS114" i="1"/>
  <c r="AO114" i="1"/>
  <c r="AK114" i="1"/>
  <c r="AG114" i="1"/>
  <c r="AC114" i="1"/>
  <c r="Y114" i="1"/>
  <c r="U114" i="1"/>
  <c r="Q114" i="1"/>
  <c r="M114" i="1"/>
  <c r="I114" i="1"/>
  <c r="H114" i="1"/>
  <c r="G114" i="1"/>
  <c r="F114" i="1"/>
  <c r="AW220" i="1"/>
  <c r="AS220" i="1"/>
  <c r="AO220" i="1"/>
  <c r="AK220" i="1"/>
  <c r="AG220" i="1"/>
  <c r="AC220" i="1"/>
  <c r="Y220" i="1"/>
  <c r="U220" i="1"/>
  <c r="Q220" i="1"/>
  <c r="M220" i="1"/>
  <c r="I220" i="1"/>
  <c r="H220" i="1"/>
  <c r="G220" i="1"/>
  <c r="F220" i="1"/>
  <c r="AW219" i="1"/>
  <c r="AS219" i="1"/>
  <c r="AO219" i="1"/>
  <c r="AK219" i="1"/>
  <c r="AG219" i="1"/>
  <c r="AC219" i="1"/>
  <c r="Y219" i="1"/>
  <c r="U219" i="1"/>
  <c r="Q219" i="1"/>
  <c r="M219" i="1"/>
  <c r="I219" i="1"/>
  <c r="H219" i="1"/>
  <c r="G219" i="1"/>
  <c r="F219" i="1"/>
  <c r="E219" i="1" l="1"/>
  <c r="E220" i="1"/>
  <c r="E114" i="1"/>
  <c r="AW119" i="1"/>
  <c r="AS119" i="1"/>
  <c r="AO119" i="1"/>
  <c r="AK119" i="1"/>
  <c r="AG119" i="1"/>
  <c r="AC119" i="1"/>
  <c r="Y119" i="1"/>
  <c r="U119" i="1"/>
  <c r="Q119" i="1"/>
  <c r="M119" i="1"/>
  <c r="I119" i="1"/>
  <c r="H119" i="1"/>
  <c r="G119" i="1"/>
  <c r="F119" i="1"/>
  <c r="AW118" i="1"/>
  <c r="AS118" i="1"/>
  <c r="AO118" i="1"/>
  <c r="AK118" i="1"/>
  <c r="AG118" i="1"/>
  <c r="AC118" i="1"/>
  <c r="Y118" i="1"/>
  <c r="U118" i="1"/>
  <c r="Q118" i="1"/>
  <c r="M118" i="1"/>
  <c r="I118" i="1"/>
  <c r="H118" i="1"/>
  <c r="G118" i="1"/>
  <c r="F118" i="1"/>
  <c r="AW117" i="1"/>
  <c r="AS117" i="1"/>
  <c r="AO117" i="1"/>
  <c r="AK117" i="1"/>
  <c r="AG117" i="1"/>
  <c r="AC117" i="1"/>
  <c r="Y117" i="1"/>
  <c r="U117" i="1"/>
  <c r="Q117" i="1"/>
  <c r="M117" i="1"/>
  <c r="I117" i="1"/>
  <c r="H117" i="1"/>
  <c r="G117" i="1"/>
  <c r="F117" i="1"/>
  <c r="AW116" i="1"/>
  <c r="AS116" i="1"/>
  <c r="AO116" i="1"/>
  <c r="AK116" i="1"/>
  <c r="AG116" i="1"/>
  <c r="AC116" i="1"/>
  <c r="Y116" i="1"/>
  <c r="U116" i="1"/>
  <c r="Q116" i="1"/>
  <c r="M116" i="1"/>
  <c r="I116" i="1"/>
  <c r="H116" i="1"/>
  <c r="G116" i="1"/>
  <c r="F116" i="1"/>
  <c r="S99" i="1"/>
  <c r="AW115" i="1"/>
  <c r="AS115" i="1"/>
  <c r="AO115" i="1"/>
  <c r="AK115" i="1"/>
  <c r="AG115" i="1"/>
  <c r="AC115" i="1"/>
  <c r="Y115" i="1"/>
  <c r="U115" i="1"/>
  <c r="Q115" i="1"/>
  <c r="M115" i="1"/>
  <c r="I115" i="1"/>
  <c r="H115" i="1"/>
  <c r="G115" i="1"/>
  <c r="F115" i="1"/>
  <c r="AW113" i="1"/>
  <c r="AS113" i="1"/>
  <c r="AO113" i="1"/>
  <c r="AK113" i="1"/>
  <c r="AG113" i="1"/>
  <c r="AC113" i="1"/>
  <c r="Y113" i="1"/>
  <c r="U113" i="1"/>
  <c r="Q113" i="1"/>
  <c r="M113" i="1"/>
  <c r="I113" i="1"/>
  <c r="H113" i="1"/>
  <c r="G113" i="1"/>
  <c r="F113" i="1"/>
  <c r="AW112" i="1"/>
  <c r="AS112" i="1"/>
  <c r="AO112" i="1"/>
  <c r="AK112" i="1"/>
  <c r="AG112" i="1"/>
  <c r="AC112" i="1"/>
  <c r="Y112" i="1"/>
  <c r="U112" i="1"/>
  <c r="Q112" i="1"/>
  <c r="M112" i="1"/>
  <c r="I112" i="1"/>
  <c r="H112" i="1"/>
  <c r="G112" i="1"/>
  <c r="F112" i="1"/>
  <c r="AW111" i="1"/>
  <c r="AS111" i="1"/>
  <c r="AO111" i="1"/>
  <c r="AK111" i="1"/>
  <c r="AG111" i="1"/>
  <c r="AC111" i="1"/>
  <c r="Y111" i="1"/>
  <c r="U111" i="1"/>
  <c r="Q111" i="1"/>
  <c r="M111" i="1"/>
  <c r="I111" i="1"/>
  <c r="H111" i="1"/>
  <c r="G111" i="1"/>
  <c r="F111" i="1"/>
  <c r="AW110" i="1"/>
  <c r="AS110" i="1"/>
  <c r="AO110" i="1"/>
  <c r="AK110" i="1"/>
  <c r="AG110" i="1"/>
  <c r="AC110" i="1"/>
  <c r="Y110" i="1"/>
  <c r="U110" i="1"/>
  <c r="Q110" i="1"/>
  <c r="M110" i="1"/>
  <c r="I110" i="1"/>
  <c r="H110" i="1"/>
  <c r="G110" i="1"/>
  <c r="F110" i="1"/>
  <c r="AW109" i="1"/>
  <c r="AS109" i="1"/>
  <c r="AO109" i="1"/>
  <c r="AK109" i="1"/>
  <c r="AG109" i="1"/>
  <c r="AC109" i="1"/>
  <c r="Y109" i="1"/>
  <c r="U109" i="1"/>
  <c r="Q109" i="1"/>
  <c r="M109" i="1"/>
  <c r="I109" i="1"/>
  <c r="H109" i="1"/>
  <c r="G109" i="1"/>
  <c r="F109" i="1"/>
  <c r="AW108" i="1"/>
  <c r="AS108" i="1"/>
  <c r="AO108" i="1"/>
  <c r="AK108" i="1"/>
  <c r="AG108" i="1"/>
  <c r="AC108" i="1"/>
  <c r="Y108" i="1"/>
  <c r="U108" i="1"/>
  <c r="Q108" i="1"/>
  <c r="M108" i="1"/>
  <c r="I108" i="1"/>
  <c r="H108" i="1"/>
  <c r="G108" i="1"/>
  <c r="F108" i="1"/>
  <c r="AW107" i="1"/>
  <c r="AS107" i="1"/>
  <c r="AO107" i="1"/>
  <c r="AK107" i="1"/>
  <c r="AG107" i="1"/>
  <c r="AC107" i="1"/>
  <c r="Y107" i="1"/>
  <c r="U107" i="1"/>
  <c r="Q107" i="1"/>
  <c r="M107" i="1"/>
  <c r="I107" i="1"/>
  <c r="H107" i="1"/>
  <c r="G107" i="1"/>
  <c r="F107" i="1"/>
  <c r="AW106" i="1"/>
  <c r="AS106" i="1"/>
  <c r="AO106" i="1"/>
  <c r="AK106" i="1"/>
  <c r="AG106" i="1"/>
  <c r="AC106" i="1"/>
  <c r="Y106" i="1"/>
  <c r="U106" i="1"/>
  <c r="Q106" i="1"/>
  <c r="M106" i="1"/>
  <c r="I106" i="1"/>
  <c r="H106" i="1"/>
  <c r="G106" i="1"/>
  <c r="F106" i="1"/>
  <c r="E108" i="1" l="1"/>
  <c r="E119" i="1"/>
  <c r="E117" i="1"/>
  <c r="E106" i="1"/>
  <c r="E110" i="1"/>
  <c r="E116" i="1"/>
  <c r="E118" i="1"/>
  <c r="E112" i="1"/>
  <c r="E115" i="1"/>
  <c r="E113" i="1"/>
  <c r="E111" i="1"/>
  <c r="E109" i="1"/>
  <c r="E107" i="1"/>
  <c r="AW210" i="1"/>
  <c r="AS210" i="1"/>
  <c r="AO210" i="1"/>
  <c r="AK210" i="1"/>
  <c r="AG210" i="1"/>
  <c r="AC210" i="1"/>
  <c r="Y210" i="1"/>
  <c r="U210" i="1"/>
  <c r="Q210" i="1"/>
  <c r="M210" i="1"/>
  <c r="I210" i="1"/>
  <c r="H210" i="1"/>
  <c r="G210" i="1"/>
  <c r="F210" i="1"/>
  <c r="AW209" i="1"/>
  <c r="AS209" i="1"/>
  <c r="AO209" i="1"/>
  <c r="AK209" i="1"/>
  <c r="AG209" i="1"/>
  <c r="AC209" i="1"/>
  <c r="Y209" i="1"/>
  <c r="U209" i="1"/>
  <c r="Q209" i="1"/>
  <c r="M209" i="1"/>
  <c r="I209" i="1"/>
  <c r="H209" i="1"/>
  <c r="G209" i="1"/>
  <c r="F209" i="1"/>
  <c r="AW208" i="1"/>
  <c r="AS208" i="1"/>
  <c r="AO208" i="1"/>
  <c r="AK208" i="1"/>
  <c r="AG208" i="1"/>
  <c r="AC208" i="1"/>
  <c r="Y208" i="1"/>
  <c r="U208" i="1"/>
  <c r="Q208" i="1"/>
  <c r="M208" i="1"/>
  <c r="I208" i="1"/>
  <c r="H208" i="1"/>
  <c r="G208" i="1"/>
  <c r="F208" i="1"/>
  <c r="AW207" i="1"/>
  <c r="AS207" i="1"/>
  <c r="AO207" i="1"/>
  <c r="AK207" i="1"/>
  <c r="AG207" i="1"/>
  <c r="AC207" i="1"/>
  <c r="Y207" i="1"/>
  <c r="U207" i="1"/>
  <c r="Q207" i="1"/>
  <c r="M207" i="1"/>
  <c r="I207" i="1"/>
  <c r="H207" i="1"/>
  <c r="G207" i="1"/>
  <c r="F207" i="1"/>
  <c r="E207" i="1" l="1"/>
  <c r="E208" i="1"/>
  <c r="E209" i="1"/>
  <c r="E210" i="1"/>
  <c r="Q31" i="1"/>
  <c r="AW31" i="1"/>
  <c r="AS31" i="1"/>
  <c r="AO31" i="1"/>
  <c r="AK31" i="1"/>
  <c r="AG31" i="1"/>
  <c r="AC31" i="1"/>
  <c r="M31" i="1"/>
  <c r="I31" i="1"/>
  <c r="H31" i="1"/>
  <c r="G31" i="1"/>
  <c r="F31" i="1"/>
  <c r="AW27" i="1"/>
  <c r="AS27" i="1"/>
  <c r="AO27" i="1"/>
  <c r="AK27" i="1"/>
  <c r="AG27" i="1"/>
  <c r="AC27" i="1"/>
  <c r="Y27" i="1"/>
  <c r="U27" i="1"/>
  <c r="Q27" i="1"/>
  <c r="M27" i="1"/>
  <c r="I27" i="1"/>
  <c r="H27" i="1"/>
  <c r="G27" i="1"/>
  <c r="F27" i="1"/>
  <c r="E27" i="1" l="1"/>
  <c r="E31" i="1"/>
  <c r="F5" i="2"/>
  <c r="S53" i="1"/>
  <c r="O17" i="1"/>
  <c r="AW26" i="1"/>
  <c r="AS26" i="1"/>
  <c r="AO26" i="1"/>
  <c r="AK26" i="1"/>
  <c r="AG26" i="1"/>
  <c r="AC26" i="1"/>
  <c r="Y26" i="1"/>
  <c r="U26" i="1"/>
  <c r="Q26" i="1"/>
  <c r="M26" i="1"/>
  <c r="I26" i="1"/>
  <c r="H26" i="1"/>
  <c r="G26" i="1"/>
  <c r="F26" i="1"/>
  <c r="AW105" i="1"/>
  <c r="AS105" i="1"/>
  <c r="AO105" i="1"/>
  <c r="AK105" i="1"/>
  <c r="AG105" i="1"/>
  <c r="AC105" i="1"/>
  <c r="Y105" i="1"/>
  <c r="U105" i="1"/>
  <c r="Q105" i="1"/>
  <c r="M105" i="1"/>
  <c r="I105" i="1"/>
  <c r="H105" i="1"/>
  <c r="G105" i="1"/>
  <c r="F105" i="1"/>
  <c r="AW104" i="1"/>
  <c r="AS104" i="1"/>
  <c r="AO104" i="1"/>
  <c r="AK104" i="1"/>
  <c r="AG104" i="1"/>
  <c r="AC104" i="1"/>
  <c r="Y104" i="1"/>
  <c r="U104" i="1"/>
  <c r="Q104" i="1"/>
  <c r="M104" i="1"/>
  <c r="I104" i="1"/>
  <c r="H104" i="1"/>
  <c r="G104" i="1"/>
  <c r="F104" i="1"/>
  <c r="E26" i="1" l="1"/>
  <c r="E105" i="1"/>
  <c r="E104" i="1"/>
  <c r="AW103" i="1"/>
  <c r="AS103" i="1"/>
  <c r="AO103" i="1"/>
  <c r="AK103" i="1"/>
  <c r="AG103" i="1"/>
  <c r="AC103" i="1"/>
  <c r="Y103" i="1"/>
  <c r="U103" i="1"/>
  <c r="Q103" i="1"/>
  <c r="M103" i="1"/>
  <c r="I103" i="1"/>
  <c r="H103" i="1"/>
  <c r="G103" i="1"/>
  <c r="F103" i="1"/>
  <c r="AW102" i="1"/>
  <c r="AS102" i="1"/>
  <c r="AO102" i="1"/>
  <c r="AK102" i="1"/>
  <c r="AG102" i="1"/>
  <c r="AC102" i="1"/>
  <c r="Y102" i="1"/>
  <c r="U102" i="1"/>
  <c r="Q102" i="1"/>
  <c r="M102" i="1"/>
  <c r="I102" i="1"/>
  <c r="H102" i="1"/>
  <c r="G102" i="1"/>
  <c r="F102" i="1"/>
  <c r="AW101" i="1"/>
  <c r="AS101" i="1"/>
  <c r="AO101" i="1"/>
  <c r="AK101" i="1"/>
  <c r="AG101" i="1"/>
  <c r="AC101" i="1"/>
  <c r="Y101" i="1"/>
  <c r="U101" i="1"/>
  <c r="Q101" i="1"/>
  <c r="M101" i="1"/>
  <c r="I101" i="1"/>
  <c r="H101" i="1"/>
  <c r="G101" i="1"/>
  <c r="F101" i="1"/>
  <c r="AW100" i="1"/>
  <c r="AS100" i="1"/>
  <c r="AO100" i="1"/>
  <c r="AK100" i="1"/>
  <c r="AG100" i="1"/>
  <c r="AC100" i="1"/>
  <c r="Y100" i="1"/>
  <c r="U100" i="1"/>
  <c r="Q100" i="1"/>
  <c r="M100" i="1"/>
  <c r="I100" i="1"/>
  <c r="H100" i="1"/>
  <c r="G100" i="1"/>
  <c r="F100" i="1"/>
  <c r="AW99" i="1"/>
  <c r="AS99" i="1"/>
  <c r="AO99" i="1"/>
  <c r="AK99" i="1"/>
  <c r="AG99" i="1"/>
  <c r="AC99" i="1"/>
  <c r="Y99" i="1"/>
  <c r="U99" i="1"/>
  <c r="Q99" i="1"/>
  <c r="M99" i="1"/>
  <c r="I99" i="1"/>
  <c r="H99" i="1"/>
  <c r="G99" i="1"/>
  <c r="F99" i="1"/>
  <c r="AW25" i="1"/>
  <c r="AS25" i="1"/>
  <c r="AO25" i="1"/>
  <c r="AK25" i="1"/>
  <c r="AG25" i="1"/>
  <c r="AC25" i="1"/>
  <c r="Y25" i="1"/>
  <c r="U25" i="1"/>
  <c r="Q25" i="1"/>
  <c r="M25" i="1"/>
  <c r="I25" i="1"/>
  <c r="H25" i="1"/>
  <c r="G25" i="1"/>
  <c r="F25" i="1"/>
  <c r="E25" i="1" l="1"/>
  <c r="E103" i="1"/>
  <c r="E102" i="1"/>
  <c r="E99" i="1"/>
  <c r="E101" i="1"/>
  <c r="E100" i="1"/>
  <c r="O89" i="1"/>
  <c r="O88" i="1"/>
  <c r="O68" i="1" l="1"/>
  <c r="O191" i="1" l="1"/>
  <c r="O182" i="1" s="1"/>
  <c r="O74" i="1"/>
  <c r="O73" i="1"/>
  <c r="O86" i="1"/>
  <c r="O69" i="1"/>
  <c r="O70" i="1"/>
  <c r="O66" i="1"/>
  <c r="AW24" i="1" l="1"/>
  <c r="AS24" i="1"/>
  <c r="AO24" i="1"/>
  <c r="AK24" i="1"/>
  <c r="AG24" i="1"/>
  <c r="AC24" i="1"/>
  <c r="Y24" i="1"/>
  <c r="U24" i="1"/>
  <c r="Q24" i="1"/>
  <c r="M24" i="1"/>
  <c r="I24" i="1"/>
  <c r="H24" i="1"/>
  <c r="G24" i="1"/>
  <c r="F24" i="1"/>
  <c r="O67" i="1"/>
  <c r="E24" i="1" l="1"/>
  <c r="O16" i="1"/>
  <c r="M17" i="1"/>
  <c r="F17" i="1"/>
  <c r="H17" i="1"/>
  <c r="I17" i="1"/>
  <c r="Q17" i="1"/>
  <c r="U17" i="1"/>
  <c r="Y17" i="1"/>
  <c r="AC17" i="1"/>
  <c r="AG17" i="1"/>
  <c r="AK17" i="1"/>
  <c r="AO17" i="1"/>
  <c r="AS17" i="1"/>
  <c r="AW17" i="1"/>
  <c r="AW98" i="1"/>
  <c r="AS98" i="1"/>
  <c r="AO98" i="1"/>
  <c r="AK98" i="1"/>
  <c r="AG98" i="1"/>
  <c r="AC98" i="1"/>
  <c r="Y98" i="1"/>
  <c r="U98" i="1"/>
  <c r="Q98" i="1"/>
  <c r="M98" i="1"/>
  <c r="I98" i="1"/>
  <c r="H98" i="1"/>
  <c r="G98" i="1"/>
  <c r="F98" i="1"/>
  <c r="AW97" i="1"/>
  <c r="AS97" i="1"/>
  <c r="AO97" i="1"/>
  <c r="AK97" i="1"/>
  <c r="AG97" i="1"/>
  <c r="AC97" i="1"/>
  <c r="Y97" i="1"/>
  <c r="U97" i="1"/>
  <c r="Q97" i="1"/>
  <c r="M97" i="1"/>
  <c r="I97" i="1"/>
  <c r="H97" i="1"/>
  <c r="G97" i="1"/>
  <c r="F97" i="1"/>
  <c r="AW96" i="1"/>
  <c r="AS96" i="1"/>
  <c r="AO96" i="1"/>
  <c r="AK96" i="1"/>
  <c r="AG96" i="1"/>
  <c r="AC96" i="1"/>
  <c r="Y96" i="1"/>
  <c r="U96" i="1"/>
  <c r="Q96" i="1"/>
  <c r="M96" i="1"/>
  <c r="I96" i="1"/>
  <c r="H96" i="1"/>
  <c r="G96" i="1"/>
  <c r="F96" i="1"/>
  <c r="AW95" i="1"/>
  <c r="AS95" i="1"/>
  <c r="AO95" i="1"/>
  <c r="AK95" i="1"/>
  <c r="AG95" i="1"/>
  <c r="AC95" i="1"/>
  <c r="Y95" i="1"/>
  <c r="U95" i="1"/>
  <c r="Q95" i="1"/>
  <c r="M95" i="1"/>
  <c r="I95" i="1"/>
  <c r="H95" i="1"/>
  <c r="G95" i="1"/>
  <c r="F95" i="1"/>
  <c r="E17" i="1" l="1"/>
  <c r="G17" i="1"/>
  <c r="E96" i="1"/>
  <c r="E95" i="1"/>
  <c r="E98" i="1"/>
  <c r="E97" i="1"/>
  <c r="AW94" i="1"/>
  <c r="AS94" i="1"/>
  <c r="AO94" i="1"/>
  <c r="AK94" i="1"/>
  <c r="AG94" i="1"/>
  <c r="AC94" i="1"/>
  <c r="Y94" i="1"/>
  <c r="U94" i="1"/>
  <c r="Q94" i="1"/>
  <c r="M94" i="1"/>
  <c r="I94" i="1"/>
  <c r="H94" i="1"/>
  <c r="G94" i="1"/>
  <c r="F94" i="1"/>
  <c r="AW93" i="1"/>
  <c r="AS93" i="1"/>
  <c r="AO93" i="1"/>
  <c r="AK93" i="1"/>
  <c r="AG93" i="1"/>
  <c r="AC93" i="1"/>
  <c r="Y93" i="1"/>
  <c r="U93" i="1"/>
  <c r="Q93" i="1"/>
  <c r="M93" i="1"/>
  <c r="I93" i="1"/>
  <c r="H93" i="1"/>
  <c r="G93" i="1"/>
  <c r="F93" i="1"/>
  <c r="AW92" i="1"/>
  <c r="AS92" i="1"/>
  <c r="AO92" i="1"/>
  <c r="AK92" i="1"/>
  <c r="AG92" i="1"/>
  <c r="AC92" i="1"/>
  <c r="Y92" i="1"/>
  <c r="U92" i="1"/>
  <c r="Q92" i="1"/>
  <c r="M92" i="1"/>
  <c r="I92" i="1"/>
  <c r="H92" i="1"/>
  <c r="G92" i="1"/>
  <c r="F92" i="1"/>
  <c r="AW91" i="1"/>
  <c r="AS91" i="1"/>
  <c r="AO91" i="1"/>
  <c r="AK91" i="1"/>
  <c r="AG91" i="1"/>
  <c r="AC91" i="1"/>
  <c r="Y91" i="1"/>
  <c r="U91" i="1"/>
  <c r="Q91" i="1"/>
  <c r="AW90" i="1"/>
  <c r="AS90" i="1"/>
  <c r="AO90" i="1"/>
  <c r="AK90" i="1"/>
  <c r="AG90" i="1"/>
  <c r="AC90" i="1"/>
  <c r="Y90" i="1"/>
  <c r="U90" i="1"/>
  <c r="Q90" i="1"/>
  <c r="AW89" i="1"/>
  <c r="AS89" i="1"/>
  <c r="AO89" i="1"/>
  <c r="AK89" i="1"/>
  <c r="AG89" i="1"/>
  <c r="AC89" i="1"/>
  <c r="Y89" i="1"/>
  <c r="U89" i="1"/>
  <c r="Q89" i="1"/>
  <c r="AW88" i="1"/>
  <c r="AS88" i="1"/>
  <c r="AO88" i="1"/>
  <c r="AK88" i="1"/>
  <c r="AG88" i="1"/>
  <c r="AC88" i="1"/>
  <c r="Y88" i="1"/>
  <c r="U88" i="1"/>
  <c r="Q88" i="1"/>
  <c r="AW87" i="1"/>
  <c r="AS87" i="1"/>
  <c r="AO87" i="1"/>
  <c r="AK87" i="1"/>
  <c r="AG87" i="1"/>
  <c r="AC87" i="1"/>
  <c r="Y87" i="1"/>
  <c r="U87" i="1"/>
  <c r="Q87" i="1"/>
  <c r="AW86" i="1"/>
  <c r="AS86" i="1"/>
  <c r="AO86" i="1"/>
  <c r="AK86" i="1"/>
  <c r="AG86" i="1"/>
  <c r="AC86" i="1"/>
  <c r="Y86" i="1"/>
  <c r="U86" i="1"/>
  <c r="Q86" i="1"/>
  <c r="AW85" i="1"/>
  <c r="AS85" i="1"/>
  <c r="AO85" i="1"/>
  <c r="AK85" i="1"/>
  <c r="AG85" i="1"/>
  <c r="AC85" i="1"/>
  <c r="Y85" i="1"/>
  <c r="U85" i="1"/>
  <c r="Q85" i="1"/>
  <c r="AW84" i="1"/>
  <c r="AS84" i="1"/>
  <c r="AO84" i="1"/>
  <c r="AK84" i="1"/>
  <c r="AG84" i="1"/>
  <c r="AC84" i="1"/>
  <c r="Y84" i="1"/>
  <c r="U84" i="1"/>
  <c r="Q84" i="1"/>
  <c r="AW83" i="1"/>
  <c r="AS83" i="1"/>
  <c r="AO83" i="1"/>
  <c r="AK83" i="1"/>
  <c r="AG83" i="1"/>
  <c r="AC83" i="1"/>
  <c r="Y83" i="1"/>
  <c r="U83" i="1"/>
  <c r="Q83" i="1"/>
  <c r="AW82" i="1"/>
  <c r="AS82" i="1"/>
  <c r="AO82" i="1"/>
  <c r="AK82" i="1"/>
  <c r="AG82" i="1"/>
  <c r="AC82" i="1"/>
  <c r="Y82" i="1"/>
  <c r="U82" i="1"/>
  <c r="Q82" i="1"/>
  <c r="AW81" i="1"/>
  <c r="AS81" i="1"/>
  <c r="AO81" i="1"/>
  <c r="AK81" i="1"/>
  <c r="AG81" i="1"/>
  <c r="AC81" i="1"/>
  <c r="Y81" i="1"/>
  <c r="U81" i="1"/>
  <c r="Q81" i="1"/>
  <c r="AW80" i="1"/>
  <c r="AS80" i="1"/>
  <c r="AO80" i="1"/>
  <c r="AK80" i="1"/>
  <c r="AG80" i="1"/>
  <c r="AC80" i="1"/>
  <c r="Y80" i="1"/>
  <c r="U80" i="1"/>
  <c r="Q80" i="1"/>
  <c r="AW79" i="1"/>
  <c r="AS79" i="1"/>
  <c r="AO79" i="1"/>
  <c r="AK79" i="1"/>
  <c r="AG79" i="1"/>
  <c r="AC79" i="1"/>
  <c r="Y79" i="1"/>
  <c r="U79" i="1"/>
  <c r="Q79" i="1"/>
  <c r="AW78" i="1"/>
  <c r="AS78" i="1"/>
  <c r="AO78" i="1"/>
  <c r="AK78" i="1"/>
  <c r="AG78" i="1"/>
  <c r="AC78" i="1"/>
  <c r="Y78" i="1"/>
  <c r="U78" i="1"/>
  <c r="Q78" i="1"/>
  <c r="AW77" i="1"/>
  <c r="AS77" i="1"/>
  <c r="AO77" i="1"/>
  <c r="AK77" i="1"/>
  <c r="AG77" i="1"/>
  <c r="AC77" i="1"/>
  <c r="Y77" i="1"/>
  <c r="U77" i="1"/>
  <c r="Q77" i="1"/>
  <c r="AW76" i="1"/>
  <c r="AS76" i="1"/>
  <c r="AO76" i="1"/>
  <c r="AK76" i="1"/>
  <c r="AG76" i="1"/>
  <c r="AC76" i="1"/>
  <c r="Y76" i="1"/>
  <c r="U76" i="1"/>
  <c r="Q76" i="1"/>
  <c r="AW75" i="1"/>
  <c r="AS75" i="1"/>
  <c r="AO75" i="1"/>
  <c r="AK75" i="1"/>
  <c r="AG75" i="1"/>
  <c r="AC75" i="1"/>
  <c r="Y75" i="1"/>
  <c r="U75" i="1"/>
  <c r="Q75" i="1"/>
  <c r="AW74" i="1"/>
  <c r="AS74" i="1"/>
  <c r="AO74" i="1"/>
  <c r="AK74" i="1"/>
  <c r="AG74" i="1"/>
  <c r="AC74" i="1"/>
  <c r="Y74" i="1"/>
  <c r="U74" i="1"/>
  <c r="Q74" i="1"/>
  <c r="AW73" i="1"/>
  <c r="AS73" i="1"/>
  <c r="AO73" i="1"/>
  <c r="AK73" i="1"/>
  <c r="AG73" i="1"/>
  <c r="AC73" i="1"/>
  <c r="Y73" i="1"/>
  <c r="U73" i="1"/>
  <c r="Q73" i="1"/>
  <c r="AW72" i="1"/>
  <c r="AS72" i="1"/>
  <c r="AO72" i="1"/>
  <c r="AK72" i="1"/>
  <c r="AG72" i="1"/>
  <c r="AC72" i="1"/>
  <c r="Y72" i="1"/>
  <c r="U72" i="1"/>
  <c r="Q72" i="1"/>
  <c r="AW71" i="1"/>
  <c r="AS71" i="1"/>
  <c r="AO71" i="1"/>
  <c r="AK71" i="1"/>
  <c r="AG71" i="1"/>
  <c r="AC71" i="1"/>
  <c r="Y71" i="1"/>
  <c r="U71" i="1"/>
  <c r="Q71" i="1"/>
  <c r="AW70" i="1"/>
  <c r="AS70" i="1"/>
  <c r="AO70" i="1"/>
  <c r="AK70" i="1"/>
  <c r="AG70" i="1"/>
  <c r="AC70" i="1"/>
  <c r="Y70" i="1"/>
  <c r="U70" i="1"/>
  <c r="Q70" i="1"/>
  <c r="AW69" i="1"/>
  <c r="AS69" i="1"/>
  <c r="AO69" i="1"/>
  <c r="AK69" i="1"/>
  <c r="AG69" i="1"/>
  <c r="AC69" i="1"/>
  <c r="Y69" i="1"/>
  <c r="U69" i="1"/>
  <c r="Q69" i="1"/>
  <c r="M91" i="1"/>
  <c r="I91" i="1"/>
  <c r="H91" i="1"/>
  <c r="G91" i="1"/>
  <c r="F91" i="1"/>
  <c r="M90" i="1"/>
  <c r="I90" i="1"/>
  <c r="H90" i="1"/>
  <c r="G90" i="1"/>
  <c r="F90" i="1"/>
  <c r="O76" i="1"/>
  <c r="E94" i="1" l="1"/>
  <c r="E93" i="1"/>
  <c r="E92" i="1"/>
  <c r="E90" i="1"/>
  <c r="E91" i="1"/>
  <c r="AW206" i="1"/>
  <c r="AS206" i="1"/>
  <c r="AO206" i="1"/>
  <c r="AK206" i="1"/>
  <c r="AG206" i="1"/>
  <c r="AC206" i="1"/>
  <c r="Y206" i="1"/>
  <c r="U206" i="1"/>
  <c r="Q206" i="1"/>
  <c r="M206" i="1"/>
  <c r="I206" i="1"/>
  <c r="H206" i="1"/>
  <c r="G206" i="1"/>
  <c r="F206" i="1"/>
  <c r="AW205" i="1"/>
  <c r="AS205" i="1"/>
  <c r="AO205" i="1"/>
  <c r="AK205" i="1"/>
  <c r="AG205" i="1"/>
  <c r="AC205" i="1"/>
  <c r="Y205" i="1"/>
  <c r="U205" i="1"/>
  <c r="Q205" i="1"/>
  <c r="M205" i="1"/>
  <c r="I205" i="1"/>
  <c r="H205" i="1"/>
  <c r="G205" i="1"/>
  <c r="F205" i="1"/>
  <c r="E205" i="1" l="1"/>
  <c r="E206" i="1"/>
  <c r="AW191" i="1"/>
  <c r="AS191" i="1"/>
  <c r="AO191" i="1"/>
  <c r="AK191" i="1"/>
  <c r="AG191" i="1"/>
  <c r="AC191" i="1"/>
  <c r="Y191" i="1"/>
  <c r="U191" i="1"/>
  <c r="Q191" i="1"/>
  <c r="M191" i="1"/>
  <c r="I191" i="1"/>
  <c r="H191" i="1"/>
  <c r="G191" i="1"/>
  <c r="F191" i="1"/>
  <c r="M89" i="1"/>
  <c r="I89" i="1"/>
  <c r="H89" i="1"/>
  <c r="G89" i="1"/>
  <c r="F89" i="1"/>
  <c r="M88" i="1"/>
  <c r="I88" i="1"/>
  <c r="H88" i="1"/>
  <c r="G88" i="1"/>
  <c r="F88" i="1"/>
  <c r="E89" i="1" l="1"/>
  <c r="E191" i="1"/>
  <c r="E88" i="1"/>
  <c r="AW23" i="1" l="1"/>
  <c r="AS23" i="1"/>
  <c r="AO23" i="1"/>
  <c r="AK23" i="1"/>
  <c r="AG23" i="1"/>
  <c r="AC23" i="1"/>
  <c r="Y23" i="1"/>
  <c r="U23" i="1"/>
  <c r="Q23" i="1"/>
  <c r="M23" i="1"/>
  <c r="I23" i="1"/>
  <c r="H23" i="1"/>
  <c r="G23" i="1"/>
  <c r="F23" i="1"/>
  <c r="E23" i="1" l="1"/>
  <c r="AW204" i="1" l="1"/>
  <c r="AS204" i="1"/>
  <c r="AO204" i="1"/>
  <c r="AK204" i="1"/>
  <c r="AG204" i="1"/>
  <c r="AC204" i="1"/>
  <c r="Y204" i="1"/>
  <c r="U204" i="1"/>
  <c r="Q204" i="1"/>
  <c r="M204" i="1"/>
  <c r="I204" i="1"/>
  <c r="H204" i="1"/>
  <c r="G204" i="1"/>
  <c r="F204" i="1"/>
  <c r="F87" i="1"/>
  <c r="G87" i="1"/>
  <c r="H87" i="1"/>
  <c r="I87" i="1"/>
  <c r="M87" i="1"/>
  <c r="E87" i="1" l="1"/>
  <c r="E204" i="1"/>
  <c r="AW203" i="1" l="1"/>
  <c r="AS203" i="1"/>
  <c r="AO203" i="1"/>
  <c r="AK203" i="1"/>
  <c r="AG203" i="1"/>
  <c r="AC203" i="1"/>
  <c r="Y203" i="1"/>
  <c r="U203" i="1"/>
  <c r="Q203" i="1"/>
  <c r="M203" i="1"/>
  <c r="I203" i="1"/>
  <c r="H203" i="1"/>
  <c r="G203" i="1"/>
  <c r="F203" i="1"/>
  <c r="AW22" i="1"/>
  <c r="AS22" i="1"/>
  <c r="AO22" i="1"/>
  <c r="AK22" i="1"/>
  <c r="AG22" i="1"/>
  <c r="AC22" i="1"/>
  <c r="Y22" i="1"/>
  <c r="U22" i="1"/>
  <c r="Q22" i="1"/>
  <c r="M22" i="1"/>
  <c r="I22" i="1"/>
  <c r="H22" i="1"/>
  <c r="G22" i="1"/>
  <c r="F22" i="1"/>
  <c r="AW21" i="1"/>
  <c r="AS21" i="1"/>
  <c r="AO21" i="1"/>
  <c r="AK21" i="1"/>
  <c r="AG21" i="1"/>
  <c r="AC21" i="1"/>
  <c r="Y21" i="1"/>
  <c r="U21" i="1"/>
  <c r="Q21" i="1"/>
  <c r="M21" i="1"/>
  <c r="I21" i="1"/>
  <c r="H21" i="1"/>
  <c r="G21" i="1"/>
  <c r="F21" i="1"/>
  <c r="E21" i="1" l="1"/>
  <c r="E22" i="1"/>
  <c r="E203" i="1"/>
  <c r="AW20" i="1"/>
  <c r="AS20" i="1"/>
  <c r="AO20" i="1"/>
  <c r="AK20" i="1"/>
  <c r="AG20" i="1"/>
  <c r="AC20" i="1"/>
  <c r="Y20" i="1"/>
  <c r="U20" i="1"/>
  <c r="Q20" i="1"/>
  <c r="M20" i="1"/>
  <c r="I20" i="1"/>
  <c r="H20" i="1"/>
  <c r="F20" i="1"/>
  <c r="O77" i="1"/>
  <c r="O78" i="1"/>
  <c r="M86" i="1"/>
  <c r="I86" i="1"/>
  <c r="H86" i="1"/>
  <c r="G86" i="1"/>
  <c r="F86" i="1"/>
  <c r="M85" i="1"/>
  <c r="I85" i="1"/>
  <c r="H85" i="1"/>
  <c r="G85" i="1"/>
  <c r="F85" i="1"/>
  <c r="E20" i="1" l="1"/>
  <c r="O53" i="1"/>
  <c r="G20" i="1"/>
  <c r="E86" i="1"/>
  <c r="E85" i="1"/>
  <c r="H67" i="1" l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F83" i="1"/>
  <c r="G83" i="1"/>
  <c r="F84" i="1"/>
  <c r="G84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69" i="1"/>
  <c r="G69" i="1"/>
  <c r="F70" i="1"/>
  <c r="G70" i="1"/>
  <c r="F71" i="1"/>
  <c r="G71" i="1"/>
  <c r="F72" i="1"/>
  <c r="G72" i="1"/>
  <c r="F73" i="1"/>
  <c r="G73" i="1"/>
  <c r="G68" i="1"/>
  <c r="G66" i="1"/>
  <c r="I84" i="1" l="1"/>
  <c r="M84" i="1" l="1"/>
  <c r="E84" i="1" s="1"/>
  <c r="M69" i="1" l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E79" i="1" l="1"/>
  <c r="E71" i="1"/>
  <c r="E81" i="1"/>
  <c r="E73" i="1"/>
  <c r="E82" i="1"/>
  <c r="E74" i="1"/>
  <c r="E80" i="1"/>
  <c r="E72" i="1"/>
  <c r="E69" i="1"/>
  <c r="E78" i="1"/>
  <c r="E70" i="1"/>
  <c r="E77" i="1"/>
  <c r="E76" i="1"/>
  <c r="E83" i="1"/>
  <c r="E75" i="1"/>
  <c r="AW68" i="1"/>
  <c r="AS68" i="1"/>
  <c r="AO68" i="1"/>
  <c r="AK68" i="1"/>
  <c r="AG68" i="1"/>
  <c r="AC68" i="1"/>
  <c r="Y68" i="1"/>
  <c r="U68" i="1"/>
  <c r="Q68" i="1"/>
  <c r="M68" i="1"/>
  <c r="I68" i="1"/>
  <c r="F68" i="1"/>
  <c r="AW67" i="1"/>
  <c r="AS67" i="1"/>
  <c r="AO67" i="1"/>
  <c r="AK67" i="1"/>
  <c r="AG67" i="1"/>
  <c r="AC67" i="1"/>
  <c r="Y67" i="1"/>
  <c r="U67" i="1"/>
  <c r="Q67" i="1"/>
  <c r="M67" i="1"/>
  <c r="I67" i="1"/>
  <c r="G67" i="1"/>
  <c r="F67" i="1"/>
  <c r="E68" i="1" l="1"/>
  <c r="E67" i="1"/>
  <c r="K16" i="1" l="1"/>
  <c r="K62" i="1"/>
  <c r="K60" i="1"/>
  <c r="K63" i="1"/>
  <c r="O19" i="1"/>
  <c r="O11" i="1" s="1"/>
  <c r="K13" i="1"/>
  <c r="K61" i="1" l="1"/>
  <c r="AW19" i="1"/>
  <c r="AS19" i="1"/>
  <c r="AO19" i="1"/>
  <c r="AK19" i="1"/>
  <c r="AG19" i="1"/>
  <c r="AC19" i="1"/>
  <c r="Y19" i="1"/>
  <c r="U19" i="1"/>
  <c r="Q19" i="1"/>
  <c r="M19" i="1"/>
  <c r="I19" i="1"/>
  <c r="H19" i="1"/>
  <c r="G19" i="1"/>
  <c r="F19" i="1"/>
  <c r="K59" i="1"/>
  <c r="AW66" i="1"/>
  <c r="AS66" i="1"/>
  <c r="AO66" i="1"/>
  <c r="AK66" i="1"/>
  <c r="AG66" i="1"/>
  <c r="AC66" i="1"/>
  <c r="Y66" i="1"/>
  <c r="U66" i="1"/>
  <c r="Q66" i="1"/>
  <c r="M66" i="1"/>
  <c r="I66" i="1"/>
  <c r="H66" i="1"/>
  <c r="F66" i="1"/>
  <c r="AW18" i="1"/>
  <c r="AS18" i="1"/>
  <c r="AO18" i="1"/>
  <c r="AK18" i="1"/>
  <c r="AG18" i="1"/>
  <c r="AC18" i="1"/>
  <c r="Y18" i="1"/>
  <c r="U18" i="1"/>
  <c r="Q18" i="1"/>
  <c r="M18" i="1"/>
  <c r="I18" i="1"/>
  <c r="H18" i="1"/>
  <c r="G18" i="1"/>
  <c r="F18" i="1"/>
  <c r="AW218" i="1"/>
  <c r="AS218" i="1"/>
  <c r="AO218" i="1"/>
  <c r="AK218" i="1"/>
  <c r="AG218" i="1"/>
  <c r="AC218" i="1"/>
  <c r="Y218" i="1"/>
  <c r="U218" i="1"/>
  <c r="Q218" i="1"/>
  <c r="M218" i="1"/>
  <c r="I218" i="1"/>
  <c r="H218" i="1"/>
  <c r="G218" i="1"/>
  <c r="F218" i="1"/>
  <c r="K215" i="1"/>
  <c r="E19" i="1" l="1"/>
  <c r="E18" i="1"/>
  <c r="E66" i="1"/>
  <c r="E218" i="1"/>
  <c r="K202" i="1"/>
  <c r="K201" i="1" l="1"/>
  <c r="K200" i="1" s="1"/>
  <c r="K195" i="1"/>
  <c r="K193" i="1" s="1"/>
  <c r="K54" i="1"/>
  <c r="AW217" i="1" l="1"/>
  <c r="AW216" i="1" s="1"/>
  <c r="AS217" i="1"/>
  <c r="AS216" i="1" s="1"/>
  <c r="AO217" i="1"/>
  <c r="AO216" i="1" s="1"/>
  <c r="AK217" i="1"/>
  <c r="AK216" i="1" s="1"/>
  <c r="AG217" i="1"/>
  <c r="AG216" i="1" s="1"/>
  <c r="AC217" i="1"/>
  <c r="AC216" i="1" s="1"/>
  <c r="Y217" i="1"/>
  <c r="Y216" i="1" s="1"/>
  <c r="U217" i="1"/>
  <c r="U216" i="1" s="1"/>
  <c r="Q217" i="1"/>
  <c r="Q216" i="1" s="1"/>
  <c r="M217" i="1"/>
  <c r="M216" i="1" s="1"/>
  <c r="I217" i="1"/>
  <c r="I216" i="1" s="1"/>
  <c r="H217" i="1"/>
  <c r="H216" i="1" s="1"/>
  <c r="G217" i="1"/>
  <c r="G216" i="1" s="1"/>
  <c r="F217" i="1"/>
  <c r="F216" i="1" s="1"/>
  <c r="E217" i="1" l="1"/>
  <c r="E216" i="1" s="1"/>
  <c r="AW65" i="1" l="1"/>
  <c r="AS65" i="1"/>
  <c r="AO65" i="1"/>
  <c r="AK65" i="1"/>
  <c r="AG65" i="1"/>
  <c r="AC65" i="1"/>
  <c r="Y65" i="1"/>
  <c r="U65" i="1"/>
  <c r="Q65" i="1"/>
  <c r="M65" i="1"/>
  <c r="I65" i="1"/>
  <c r="H65" i="1"/>
  <c r="G65" i="1"/>
  <c r="F65" i="1"/>
  <c r="AW64" i="1"/>
  <c r="AS64" i="1"/>
  <c r="AO64" i="1"/>
  <c r="AK64" i="1"/>
  <c r="AG64" i="1"/>
  <c r="AC64" i="1"/>
  <c r="Y64" i="1"/>
  <c r="U64" i="1"/>
  <c r="Q64" i="1"/>
  <c r="M64" i="1"/>
  <c r="I64" i="1"/>
  <c r="H64" i="1"/>
  <c r="G64" i="1"/>
  <c r="F64" i="1"/>
  <c r="AW63" i="1"/>
  <c r="AS63" i="1"/>
  <c r="AO63" i="1"/>
  <c r="AK63" i="1"/>
  <c r="AG63" i="1"/>
  <c r="AC63" i="1"/>
  <c r="Y63" i="1"/>
  <c r="U63" i="1"/>
  <c r="Q63" i="1"/>
  <c r="M63" i="1"/>
  <c r="I63" i="1"/>
  <c r="H63" i="1"/>
  <c r="G63" i="1"/>
  <c r="F63" i="1"/>
  <c r="E65" i="1" l="1"/>
  <c r="E64" i="1"/>
  <c r="E63" i="1"/>
  <c r="AW62" i="1" l="1"/>
  <c r="AS62" i="1"/>
  <c r="AO62" i="1"/>
  <c r="AK62" i="1"/>
  <c r="AG62" i="1"/>
  <c r="AC62" i="1"/>
  <c r="Y62" i="1"/>
  <c r="U62" i="1"/>
  <c r="Q62" i="1"/>
  <c r="M62" i="1"/>
  <c r="I62" i="1"/>
  <c r="H62" i="1"/>
  <c r="G62" i="1"/>
  <c r="F62" i="1"/>
  <c r="K185" i="1"/>
  <c r="K182" i="1" s="1"/>
  <c r="E62" i="1" l="1"/>
  <c r="K57" i="1"/>
  <c r="K56" i="1"/>
  <c r="AW195" i="1"/>
  <c r="AS195" i="1"/>
  <c r="AO195" i="1"/>
  <c r="AK195" i="1"/>
  <c r="AG195" i="1"/>
  <c r="AC195" i="1"/>
  <c r="Y195" i="1"/>
  <c r="U195" i="1"/>
  <c r="Q195" i="1"/>
  <c r="M195" i="1"/>
  <c r="I195" i="1"/>
  <c r="H195" i="1"/>
  <c r="G195" i="1"/>
  <c r="F195" i="1"/>
  <c r="J53" i="1"/>
  <c r="L53" i="1"/>
  <c r="N53" i="1"/>
  <c r="P53" i="1"/>
  <c r="R53" i="1"/>
  <c r="T53" i="1"/>
  <c r="V53" i="1"/>
  <c r="X53" i="1"/>
  <c r="Z53" i="1"/>
  <c r="AA53" i="1"/>
  <c r="AB53" i="1"/>
  <c r="AD53" i="1"/>
  <c r="AE53" i="1"/>
  <c r="AF53" i="1"/>
  <c r="AH53" i="1"/>
  <c r="AI53" i="1"/>
  <c r="AJ53" i="1"/>
  <c r="AL53" i="1"/>
  <c r="AM53" i="1"/>
  <c r="AN53" i="1"/>
  <c r="AP53" i="1"/>
  <c r="AQ53" i="1"/>
  <c r="AR53" i="1"/>
  <c r="AT53" i="1"/>
  <c r="AU53" i="1"/>
  <c r="AV53" i="1"/>
  <c r="AX53" i="1"/>
  <c r="AY53" i="1"/>
  <c r="AZ53" i="1"/>
  <c r="AW190" i="1"/>
  <c r="AS190" i="1"/>
  <c r="AO190" i="1"/>
  <c r="AK190" i="1"/>
  <c r="AG190" i="1"/>
  <c r="AC190" i="1"/>
  <c r="Y190" i="1"/>
  <c r="U190" i="1"/>
  <c r="Q190" i="1"/>
  <c r="M190" i="1"/>
  <c r="I190" i="1"/>
  <c r="H190" i="1"/>
  <c r="G190" i="1"/>
  <c r="F190" i="1"/>
  <c r="AW61" i="1"/>
  <c r="AS61" i="1"/>
  <c r="AO61" i="1"/>
  <c r="AK61" i="1"/>
  <c r="AG61" i="1"/>
  <c r="AC61" i="1"/>
  <c r="Y61" i="1"/>
  <c r="U61" i="1"/>
  <c r="Q61" i="1"/>
  <c r="M61" i="1"/>
  <c r="I61" i="1"/>
  <c r="H61" i="1"/>
  <c r="G61" i="1"/>
  <c r="F61" i="1"/>
  <c r="AW60" i="1"/>
  <c r="AS60" i="1"/>
  <c r="AO60" i="1"/>
  <c r="AK60" i="1"/>
  <c r="AG60" i="1"/>
  <c r="AC60" i="1"/>
  <c r="Y60" i="1"/>
  <c r="U60" i="1"/>
  <c r="Q60" i="1"/>
  <c r="M60" i="1"/>
  <c r="I60" i="1"/>
  <c r="H60" i="1"/>
  <c r="G60" i="1"/>
  <c r="F60" i="1"/>
  <c r="AW59" i="1"/>
  <c r="AS59" i="1"/>
  <c r="AO59" i="1"/>
  <c r="AK59" i="1"/>
  <c r="AG59" i="1"/>
  <c r="AC59" i="1"/>
  <c r="Y59" i="1"/>
  <c r="U59" i="1"/>
  <c r="Q59" i="1"/>
  <c r="M59" i="1"/>
  <c r="I59" i="1"/>
  <c r="H59" i="1"/>
  <c r="G59" i="1"/>
  <c r="F59" i="1"/>
  <c r="AW58" i="1"/>
  <c r="AS58" i="1"/>
  <c r="AO58" i="1"/>
  <c r="AK58" i="1"/>
  <c r="AG58" i="1"/>
  <c r="AC58" i="1"/>
  <c r="Y58" i="1"/>
  <c r="U58" i="1"/>
  <c r="Q58" i="1"/>
  <c r="M58" i="1"/>
  <c r="I58" i="1"/>
  <c r="H58" i="1"/>
  <c r="G58" i="1"/>
  <c r="F58" i="1"/>
  <c r="AW215" i="1"/>
  <c r="AW214" i="1" s="1"/>
  <c r="AS215" i="1"/>
  <c r="AS214" i="1" s="1"/>
  <c r="AO215" i="1"/>
  <c r="AO214" i="1" s="1"/>
  <c r="AK215" i="1"/>
  <c r="AK214" i="1" s="1"/>
  <c r="AG215" i="1"/>
  <c r="AG214" i="1" s="1"/>
  <c r="AC215" i="1"/>
  <c r="AC214" i="1" s="1"/>
  <c r="Y215" i="1"/>
  <c r="Y214" i="1" s="1"/>
  <c r="U215" i="1"/>
  <c r="U214" i="1" s="1"/>
  <c r="Q215" i="1"/>
  <c r="Q214" i="1" s="1"/>
  <c r="M215" i="1"/>
  <c r="M214" i="1" s="1"/>
  <c r="I215" i="1"/>
  <c r="I214" i="1" s="1"/>
  <c r="H215" i="1"/>
  <c r="H214" i="1" s="1"/>
  <c r="G215" i="1"/>
  <c r="G214" i="1" s="1"/>
  <c r="F215" i="1"/>
  <c r="F214" i="1" s="1"/>
  <c r="AZ214" i="1"/>
  <c r="AY214" i="1"/>
  <c r="AX214" i="1"/>
  <c r="AV214" i="1"/>
  <c r="AU214" i="1"/>
  <c r="AT214" i="1"/>
  <c r="AR214" i="1"/>
  <c r="AQ214" i="1"/>
  <c r="AP214" i="1"/>
  <c r="AN214" i="1"/>
  <c r="AM214" i="1"/>
  <c r="AL214" i="1"/>
  <c r="AJ214" i="1"/>
  <c r="AI214" i="1"/>
  <c r="AH214" i="1"/>
  <c r="AF214" i="1"/>
  <c r="AE214" i="1"/>
  <c r="AD214" i="1"/>
  <c r="AB214" i="1"/>
  <c r="AA214" i="1"/>
  <c r="Z214" i="1"/>
  <c r="X214" i="1"/>
  <c r="W214" i="1"/>
  <c r="V214" i="1"/>
  <c r="T214" i="1"/>
  <c r="S214" i="1"/>
  <c r="R214" i="1"/>
  <c r="P214" i="1"/>
  <c r="O214" i="1"/>
  <c r="N214" i="1"/>
  <c r="L214" i="1"/>
  <c r="K214" i="1"/>
  <c r="J214" i="1"/>
  <c r="K53" i="1" l="1"/>
  <c r="K52" i="1" s="1"/>
  <c r="AF52" i="1"/>
  <c r="AM52" i="1"/>
  <c r="AE52" i="1"/>
  <c r="AN52" i="1"/>
  <c r="AL52" i="1"/>
  <c r="AD52" i="1"/>
  <c r="AZ52" i="1"/>
  <c r="AR52" i="1"/>
  <c r="AJ52" i="1"/>
  <c r="AB52" i="1"/>
  <c r="T52" i="1"/>
  <c r="L52" i="1"/>
  <c r="AY52" i="1"/>
  <c r="AQ52" i="1"/>
  <c r="AI52" i="1"/>
  <c r="AA52" i="1"/>
  <c r="AA10" i="1" s="1"/>
  <c r="S52" i="1"/>
  <c r="J52" i="1"/>
  <c r="AX52" i="1"/>
  <c r="AP52" i="1"/>
  <c r="AH52" i="1"/>
  <c r="Z52" i="1"/>
  <c r="R52" i="1"/>
  <c r="AV52" i="1"/>
  <c r="P52" i="1"/>
  <c r="X52" i="1"/>
  <c r="AU52" i="1"/>
  <c r="O52" i="1"/>
  <c r="AT52" i="1"/>
  <c r="V52" i="1"/>
  <c r="N52" i="1"/>
  <c r="W52" i="1"/>
  <c r="E195" i="1"/>
  <c r="E190" i="1"/>
  <c r="E60" i="1"/>
  <c r="E58" i="1"/>
  <c r="E59" i="1"/>
  <c r="E61" i="1"/>
  <c r="E215" i="1"/>
  <c r="E214" i="1" s="1"/>
  <c r="H202" i="1"/>
  <c r="AW202" i="1"/>
  <c r="AS202" i="1"/>
  <c r="AO202" i="1"/>
  <c r="AK202" i="1"/>
  <c r="AG202" i="1"/>
  <c r="AC202" i="1"/>
  <c r="Y202" i="1"/>
  <c r="U202" i="1"/>
  <c r="Q202" i="1"/>
  <c r="M202" i="1"/>
  <c r="AW194" i="1"/>
  <c r="AW193" i="1" s="1"/>
  <c r="AS194" i="1"/>
  <c r="AS193" i="1" s="1"/>
  <c r="AO194" i="1"/>
  <c r="AO193" i="1" s="1"/>
  <c r="AK194" i="1"/>
  <c r="AK193" i="1" s="1"/>
  <c r="AG194" i="1"/>
  <c r="AG193" i="1" s="1"/>
  <c r="AC194" i="1"/>
  <c r="AC193" i="1" s="1"/>
  <c r="Y194" i="1"/>
  <c r="Y193" i="1" s="1"/>
  <c r="U194" i="1"/>
  <c r="U193" i="1" s="1"/>
  <c r="Q194" i="1"/>
  <c r="Q193" i="1" s="1"/>
  <c r="M194" i="1"/>
  <c r="M193" i="1" s="1"/>
  <c r="AW189" i="1"/>
  <c r="AS189" i="1"/>
  <c r="AO189" i="1"/>
  <c r="AK189" i="1"/>
  <c r="AG189" i="1"/>
  <c r="AC189" i="1"/>
  <c r="Y189" i="1"/>
  <c r="U189" i="1"/>
  <c r="Q189" i="1"/>
  <c r="M189" i="1"/>
  <c r="AW188" i="1"/>
  <c r="AS188" i="1"/>
  <c r="AO188" i="1"/>
  <c r="AK188" i="1"/>
  <c r="AG188" i="1"/>
  <c r="AC188" i="1"/>
  <c r="Y188" i="1"/>
  <c r="U188" i="1"/>
  <c r="Q188" i="1"/>
  <c r="M188" i="1"/>
  <c r="AW57" i="1"/>
  <c r="AS57" i="1"/>
  <c r="AO57" i="1"/>
  <c r="AK57" i="1"/>
  <c r="AG57" i="1"/>
  <c r="AC57" i="1"/>
  <c r="Y57" i="1"/>
  <c r="U57" i="1"/>
  <c r="Q57" i="1"/>
  <c r="M57" i="1"/>
  <c r="AW56" i="1"/>
  <c r="AS56" i="1"/>
  <c r="AO56" i="1"/>
  <c r="AK56" i="1"/>
  <c r="AG56" i="1"/>
  <c r="AC56" i="1"/>
  <c r="Y56" i="1"/>
  <c r="U56" i="1"/>
  <c r="Q56" i="1"/>
  <c r="M56" i="1"/>
  <c r="AW55" i="1"/>
  <c r="AS55" i="1"/>
  <c r="AO55" i="1"/>
  <c r="AK55" i="1"/>
  <c r="AG55" i="1"/>
  <c r="AC55" i="1"/>
  <c r="Y55" i="1"/>
  <c r="U55" i="1"/>
  <c r="Q55" i="1"/>
  <c r="M55" i="1"/>
  <c r="AW54" i="1"/>
  <c r="AS54" i="1"/>
  <c r="AO54" i="1"/>
  <c r="AK54" i="1"/>
  <c r="AG54" i="1"/>
  <c r="AC54" i="1"/>
  <c r="Y54" i="1"/>
  <c r="U54" i="1"/>
  <c r="Q54" i="1"/>
  <c r="M54" i="1"/>
  <c r="AW187" i="1"/>
  <c r="AS187" i="1"/>
  <c r="AO187" i="1"/>
  <c r="AK187" i="1"/>
  <c r="AG187" i="1"/>
  <c r="AC187" i="1"/>
  <c r="Y187" i="1"/>
  <c r="U187" i="1"/>
  <c r="Q187" i="1"/>
  <c r="M187" i="1"/>
  <c r="AW186" i="1"/>
  <c r="AS186" i="1"/>
  <c r="AO186" i="1"/>
  <c r="AK186" i="1"/>
  <c r="AG186" i="1"/>
  <c r="AC186" i="1"/>
  <c r="Y186" i="1"/>
  <c r="U186" i="1"/>
  <c r="Q186" i="1"/>
  <c r="M186" i="1"/>
  <c r="AW185" i="1"/>
  <c r="AS185" i="1"/>
  <c r="AO185" i="1"/>
  <c r="AK185" i="1"/>
  <c r="AG185" i="1"/>
  <c r="AC185" i="1"/>
  <c r="Y185" i="1"/>
  <c r="U185" i="1"/>
  <c r="Q185" i="1"/>
  <c r="M185" i="1"/>
  <c r="AW184" i="1"/>
  <c r="AS184" i="1"/>
  <c r="AO184" i="1"/>
  <c r="AK184" i="1"/>
  <c r="AG184" i="1"/>
  <c r="AC184" i="1"/>
  <c r="Y184" i="1"/>
  <c r="U184" i="1"/>
  <c r="Q184" i="1"/>
  <c r="M184" i="1"/>
  <c r="AW183" i="1"/>
  <c r="AS183" i="1"/>
  <c r="AO183" i="1"/>
  <c r="AK183" i="1"/>
  <c r="AG183" i="1"/>
  <c r="AC183" i="1"/>
  <c r="Y183" i="1"/>
  <c r="U183" i="1"/>
  <c r="Q183" i="1"/>
  <c r="M183" i="1"/>
  <c r="M15" i="1"/>
  <c r="H194" i="1"/>
  <c r="H193" i="1" s="1"/>
  <c r="H184" i="1"/>
  <c r="H185" i="1"/>
  <c r="H186" i="1"/>
  <c r="H187" i="1"/>
  <c r="H54" i="1"/>
  <c r="H55" i="1"/>
  <c r="H56" i="1"/>
  <c r="H57" i="1"/>
  <c r="H188" i="1"/>
  <c r="H189" i="1"/>
  <c r="H183" i="1"/>
  <c r="F184" i="1"/>
  <c r="F185" i="1"/>
  <c r="F186" i="1"/>
  <c r="F187" i="1"/>
  <c r="F54" i="1"/>
  <c r="F55" i="1"/>
  <c r="F56" i="1"/>
  <c r="F57" i="1"/>
  <c r="F188" i="1"/>
  <c r="F189" i="1"/>
  <c r="U182" i="1" l="1"/>
  <c r="AK182" i="1"/>
  <c r="H182" i="1"/>
  <c r="Y182" i="1"/>
  <c r="AO182" i="1"/>
  <c r="M182" i="1"/>
  <c r="AC182" i="1"/>
  <c r="AS182" i="1"/>
  <c r="Q182" i="1"/>
  <c r="AG182" i="1"/>
  <c r="AW182" i="1"/>
  <c r="Y201" i="1"/>
  <c r="Y200" i="1" s="1"/>
  <c r="AO201" i="1"/>
  <c r="AO200" i="1" s="1"/>
  <c r="M201" i="1"/>
  <c r="M200" i="1" s="1"/>
  <c r="AC201" i="1"/>
  <c r="AC200" i="1" s="1"/>
  <c r="AS201" i="1"/>
  <c r="AS200" i="1" s="1"/>
  <c r="Q201" i="1"/>
  <c r="Q200" i="1" s="1"/>
  <c r="AG201" i="1"/>
  <c r="AG200" i="1" s="1"/>
  <c r="AW201" i="1"/>
  <c r="AW200" i="1" s="1"/>
  <c r="U201" i="1"/>
  <c r="U200" i="1" s="1"/>
  <c r="AK201" i="1"/>
  <c r="AK200" i="1" s="1"/>
  <c r="H201" i="1"/>
  <c r="H200" i="1" s="1"/>
  <c r="F53" i="1"/>
  <c r="H53" i="1"/>
  <c r="J10" i="1"/>
  <c r="N10" i="1"/>
  <c r="O10" i="1"/>
  <c r="R10" i="1"/>
  <c r="S10" i="1"/>
  <c r="V10" i="1"/>
  <c r="W10" i="1"/>
  <c r="Z10" i="1"/>
  <c r="AD10" i="1"/>
  <c r="AE10" i="1"/>
  <c r="AH10" i="1"/>
  <c r="AI10" i="1"/>
  <c r="AL10" i="1"/>
  <c r="AM10" i="1"/>
  <c r="AP10" i="1"/>
  <c r="AQ10" i="1"/>
  <c r="AT10" i="1"/>
  <c r="AU10" i="1"/>
  <c r="AX10" i="1"/>
  <c r="AY10" i="1"/>
  <c r="AZ10" i="1"/>
  <c r="H52" i="1" l="1"/>
  <c r="K12" i="1"/>
  <c r="K11" i="1" s="1"/>
  <c r="I194" i="1"/>
  <c r="I193" i="1" s="1"/>
  <c r="G194" i="1"/>
  <c r="G193" i="1" s="1"/>
  <c r="F194" i="1"/>
  <c r="F193" i="1" s="1"/>
  <c r="K10" i="1" l="1"/>
  <c r="E194" i="1"/>
  <c r="E193" i="1" s="1"/>
  <c r="I202" i="1"/>
  <c r="G202" i="1"/>
  <c r="F202" i="1"/>
  <c r="I189" i="1"/>
  <c r="E189" i="1" s="1"/>
  <c r="G189" i="1"/>
  <c r="I188" i="1"/>
  <c r="E188" i="1" s="1"/>
  <c r="G188" i="1"/>
  <c r="AW16" i="1"/>
  <c r="AW15" i="1"/>
  <c r="AW13" i="1"/>
  <c r="AW12" i="1"/>
  <c r="AS16" i="1"/>
  <c r="AS15" i="1"/>
  <c r="AS13" i="1"/>
  <c r="AS12" i="1"/>
  <c r="AO16" i="1"/>
  <c r="AO15" i="1"/>
  <c r="AO13" i="1"/>
  <c r="AO12" i="1"/>
  <c r="AK16" i="1"/>
  <c r="AK15" i="1"/>
  <c r="AK13" i="1"/>
  <c r="AK12" i="1"/>
  <c r="AG16" i="1"/>
  <c r="AG15" i="1"/>
  <c r="AG13" i="1"/>
  <c r="AG12" i="1"/>
  <c r="AC16" i="1"/>
  <c r="AC15" i="1"/>
  <c r="AC13" i="1"/>
  <c r="AC12" i="1"/>
  <c r="Y16" i="1"/>
  <c r="Y15" i="1"/>
  <c r="Y13" i="1"/>
  <c r="Y12" i="1"/>
  <c r="U16" i="1"/>
  <c r="U15" i="1"/>
  <c r="U13" i="1"/>
  <c r="U12" i="1"/>
  <c r="Q16" i="1"/>
  <c r="Q15" i="1"/>
  <c r="Q13" i="1"/>
  <c r="Q12" i="1"/>
  <c r="M12" i="1"/>
  <c r="M16" i="1"/>
  <c r="M13" i="1"/>
  <c r="H13" i="1"/>
  <c r="H15" i="1"/>
  <c r="H16" i="1"/>
  <c r="H12" i="1"/>
  <c r="F13" i="1"/>
  <c r="F15" i="1"/>
  <c r="F16" i="1"/>
  <c r="F12" i="1"/>
  <c r="G12" i="1"/>
  <c r="I57" i="1"/>
  <c r="E57" i="1" s="1"/>
  <c r="G57" i="1"/>
  <c r="Y11" i="1" l="1"/>
  <c r="F11" i="1"/>
  <c r="G201" i="1"/>
  <c r="G200" i="1" s="1"/>
  <c r="I201" i="1"/>
  <c r="I200" i="1" s="1"/>
  <c r="F201" i="1"/>
  <c r="F200" i="1" s="1"/>
  <c r="H11" i="1"/>
  <c r="M11" i="1"/>
  <c r="Q11" i="1"/>
  <c r="U11" i="1"/>
  <c r="AC11" i="1"/>
  <c r="AG11" i="1"/>
  <c r="AK11" i="1"/>
  <c r="AO11" i="1"/>
  <c r="AS11" i="1"/>
  <c r="AW11" i="1"/>
  <c r="P10" i="1"/>
  <c r="AV10" i="1"/>
  <c r="L10" i="1"/>
  <c r="AR10" i="1"/>
  <c r="AB10" i="1"/>
  <c r="AN10" i="1"/>
  <c r="AJ10" i="1"/>
  <c r="X10" i="1"/>
  <c r="AF10" i="1"/>
  <c r="T10" i="1"/>
  <c r="E202" i="1"/>
  <c r="I56" i="1"/>
  <c r="E56" i="1" s="1"/>
  <c r="G56" i="1"/>
  <c r="E201" i="1" l="1"/>
  <c r="E200" i="1" s="1"/>
  <c r="AW53" i="1"/>
  <c r="AW52" i="1" s="1"/>
  <c r="AW10" i="1" s="1"/>
  <c r="AS53" i="1"/>
  <c r="AS52" i="1" s="1"/>
  <c r="AS10" i="1" s="1"/>
  <c r="AO53" i="1"/>
  <c r="AO52" i="1" s="1"/>
  <c r="AO10" i="1" s="1"/>
  <c r="AK53" i="1"/>
  <c r="AK52" i="1" s="1"/>
  <c r="AK10" i="1" s="1"/>
  <c r="AG53" i="1"/>
  <c r="AG52" i="1" s="1"/>
  <c r="AG10" i="1" s="1"/>
  <c r="AC53" i="1"/>
  <c r="AC52" i="1" s="1"/>
  <c r="AC10" i="1" s="1"/>
  <c r="Y53" i="1"/>
  <c r="Y52" i="1" s="1"/>
  <c r="Y10" i="1" s="1"/>
  <c r="U53" i="1"/>
  <c r="U52" i="1" s="1"/>
  <c r="U10" i="1" s="1"/>
  <c r="I12" i="1" l="1"/>
  <c r="E12" i="1" l="1"/>
  <c r="Q53" i="1"/>
  <c r="Q52" i="1" s="1"/>
  <c r="Q10" i="1" s="1"/>
  <c r="I185" i="1"/>
  <c r="E185" i="1" s="1"/>
  <c r="G185" i="1"/>
  <c r="G15" i="1"/>
  <c r="I15" i="1"/>
  <c r="E15" i="1" s="1"/>
  <c r="G16" i="1"/>
  <c r="I16" i="1"/>
  <c r="E16" i="1" s="1"/>
  <c r="H10" i="1" l="1"/>
  <c r="M53" i="1"/>
  <c r="M52" i="1" s="1"/>
  <c r="M10" i="1" s="1"/>
  <c r="G55" i="1"/>
  <c r="I55" i="1"/>
  <c r="E55" i="1" s="1"/>
  <c r="I54" i="1" l="1"/>
  <c r="I53" i="1" s="1"/>
  <c r="G186" i="1" l="1"/>
  <c r="G187" i="1"/>
  <c r="E54" i="1"/>
  <c r="E53" i="1" s="1"/>
  <c r="G54" i="1"/>
  <c r="G53" i="1" s="1"/>
  <c r="I187" i="1"/>
  <c r="I186" i="1"/>
  <c r="E186" i="1" s="1"/>
  <c r="I184" i="1"/>
  <c r="E184" i="1" s="1"/>
  <c r="I183" i="1"/>
  <c r="G184" i="1"/>
  <c r="I182" i="1" l="1"/>
  <c r="I52" i="1" s="1"/>
  <c r="E187" i="1"/>
  <c r="G13" i="1" l="1"/>
  <c r="G11" i="1" s="1"/>
  <c r="I13" i="1"/>
  <c r="I11" i="1" s="1"/>
  <c r="I10" i="1" l="1"/>
  <c r="E13" i="1"/>
  <c r="E11" i="1" s="1"/>
  <c r="F183" i="1" l="1"/>
  <c r="F182" i="1" s="1"/>
  <c r="G183" i="1"/>
  <c r="G182" i="1" s="1"/>
  <c r="F52" i="1" l="1"/>
  <c r="F10" i="1" s="1"/>
  <c r="E183" i="1"/>
  <c r="E182" i="1" s="1"/>
  <c r="G52" i="1" l="1"/>
  <c r="G10" i="1" s="1"/>
  <c r="E52" i="1" l="1"/>
  <c r="E10" i="1" s="1"/>
</calcChain>
</file>

<file path=xl/sharedStrings.xml><?xml version="1.0" encoding="utf-8"?>
<sst xmlns="http://schemas.openxmlformats.org/spreadsheetml/2006/main" count="1000" uniqueCount="517">
  <si>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</si>
  <si>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</si>
  <si>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</si>
  <si>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</si>
  <si>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</si>
  <si>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</si>
  <si>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</si>
  <si>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</si>
  <si>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</si>
  <si>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</si>
  <si>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</si>
  <si>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</si>
  <si>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</si>
  <si>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</si>
  <si>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</si>
  <si>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</si>
  <si>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</si>
  <si>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</si>
  <si>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</si>
  <si>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</si>
  <si>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</si>
  <si>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</si>
  <si>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</si>
  <si>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</si>
  <si>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</si>
  <si>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</si>
  <si>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</si>
  <si>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</si>
  <si>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</si>
  <si>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</si>
  <si>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2.1</t>
  </si>
  <si>
    <t>1.2</t>
  </si>
  <si>
    <t>1.3</t>
  </si>
  <si>
    <t>ИТОГО</t>
  </si>
  <si>
    <t>Перечень мероприятий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</si>
  <si>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Приложение 2 к 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</si>
  <si>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Раздел 1.  Строительство (приобретение) жилья</t>
  </si>
  <si>
    <t>1.4</t>
  </si>
  <si>
    <t>Нераспределенный резерв</t>
  </si>
  <si>
    <t>Приложение 1 к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</si>
  <si>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Перечень целевых показателей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</si>
  <si>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общая площадь построенных (приобретенных) жилых помещений</t>
  </si>
  <si>
    <t xml:space="preserve">тыс. кв. м </t>
  </si>
  <si>
    <t>количество семей, улучшивших жилищные условия</t>
  </si>
  <si>
    <t xml:space="preserve">семья </t>
  </si>
  <si>
    <t>единица</t>
  </si>
  <si>
    <t>2.2</t>
  </si>
  <si>
    <t>Текущий ремонт жилого дома № 15 по ул. Ветеранов в п. Хорей-Вер МО "Хорей-Верский сельсовет" НАО</t>
  </si>
  <si>
    <t>Приобретение жилых помещений в п. Варнек МО «Юшарский сельсовет» Ненецкого автономного округа</t>
  </si>
  <si>
    <t>Приобретение квартиры в с. Великовисочное МО "Великовисочный сельсовет" НАО</t>
  </si>
  <si>
    <t>1.5</t>
  </si>
  <si>
    <t>1.6</t>
  </si>
  <si>
    <t>1.1</t>
  </si>
  <si>
    <t>Приобретение 4 квартир в 4-квартирном жилом доме  в п. Бугрино МО "Колгуевский сельсовет" НАО</t>
  </si>
  <si>
    <t>Администрация поселения</t>
  </si>
  <si>
    <t>Капитальный ремонт жилого дома № 20 по ул. Колхозная в с. Коткино МО "Коткинский сельсовет" НАО</t>
  </si>
  <si>
    <t>Дополнительные работы по ремонту жилого дома № 6 по пер. Лесной в с. Коткино МО «Коткинский сельсовет» НАО</t>
  </si>
  <si>
    <t>Дополнительные работы по ремонту жилого дома № 29 по ул. Центральная в с. Коткино МО «Коткинский сельсовет» НАО</t>
  </si>
  <si>
    <t>3</t>
  </si>
  <si>
    <t>3.1</t>
  </si>
  <si>
    <t>Снос дома № 18 по ул. Пустозерская в д. Устье МО «Тельвисочный сельсовет» НАО</t>
  </si>
  <si>
    <t>4</t>
  </si>
  <si>
    <t>4.1</t>
  </si>
  <si>
    <t>Раздел 4. Снос ветхих и аварийных домов, признанных непригодными для проживания</t>
  </si>
  <si>
    <t>Раздел 3. Подготовка земельных участков под жилищное строительство</t>
  </si>
  <si>
    <t>Подготовка земельного участка под строительство многоквартирного жилого дома в с. Тельвиска МО «Тельвисочный сельсовет» НАО"</t>
  </si>
  <si>
    <t>подготовка земельных участков в целях жилищного строительства</t>
  </si>
  <si>
    <t>количество подготовленных земельных участков для строительства жилых домов</t>
  </si>
  <si>
    <t>снос жилых домов, признанных непригодными для проживания и/или с высоким уровнем износа</t>
  </si>
  <si>
    <t>площадь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</si>
  <si>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</si>
  <si>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</si>
  <si>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тыс. кв. м.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</si>
  <si>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</si>
  <si>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</si>
  <si>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</si>
  <si>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</si>
  <si>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Капитальный ремонт жилого дома № 9 по ул. Победы в п. Нельмин-Нос МО «Малоземельский сельсовет» НАО</t>
  </si>
  <si>
    <t>Капитальный ремонт жилого дома № 63 в д. Каменка МО «Пустозерский сельсовет» НАО</t>
  </si>
  <si>
    <t>Капитальный ремонт жилого дома № 51 в с. Оксино МО «Пустозерский сельсовет» НАО</t>
  </si>
  <si>
    <t>Капитальный ремонт жилого дома № 16 по ул. Победы в п. Харута МО «Хоседа-Хардский сельсовет» НАО</t>
  </si>
  <si>
    <t>Подраздел 2. Софинансирование мероприятий по проведению капитального ремонта жилых домов в муниципальных образованиях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</si>
  <si>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</si>
  <si>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</si>
  <si>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</si>
  <si>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</si>
  <si>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</si>
  <si>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</si>
  <si>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</si>
  <si>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</si>
  <si>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</si>
  <si>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2.2.1</t>
  </si>
  <si>
    <t>2.2.2</t>
  </si>
  <si>
    <t>2.2.3</t>
  </si>
  <si>
    <t>2.2.4</t>
  </si>
  <si>
    <t>2.2.5</t>
  </si>
  <si>
    <t>2.2.6</t>
  </si>
  <si>
    <t>2.2.7</t>
  </si>
  <si>
    <t>Капитальный ремонт жилого дома № 1 А по ул. Антоновка в п. Бугрино</t>
  </si>
  <si>
    <t>Капитальный ремонт жилого дома № 2В по ул. Оленная в п. Бугрино</t>
  </si>
  <si>
    <t>Капитальный ремонт жилого дома № 31А по ул. Набережная в п. Бугрино</t>
  </si>
  <si>
    <t>Капитальный ремонт жилого дома № 78 по ул. Центральная в п. Каратайка</t>
  </si>
  <si>
    <t>Капитальный ремонт жилого дома № 6А по пер. Лесной в с. Коткино</t>
  </si>
  <si>
    <t>Капитальный ремонт жилого дома № 102 по ул. Сельская в п. Индига</t>
  </si>
  <si>
    <t>Капитальный ремонт жилого дома № 127 по ул. Рыбацкая в п. Индига</t>
  </si>
  <si>
    <t>2.2.8</t>
  </si>
  <si>
    <t>Капитальный ремонт жилого дома № 31 в с. Оксино</t>
  </si>
  <si>
    <t>3.2</t>
  </si>
  <si>
    <t>Подготовка земельного участка под жилищное строительство в п. Красное МО "Приморско-Куйский сельсовет" НАО</t>
  </si>
  <si>
    <t>2.1.10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</si>
  <si>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</si>
  <si>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прохождение государственной экспертизы,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</si>
  <si>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штук</t>
  </si>
  <si>
    <t>количество жилых домов, помещений, в которых проведен текущий и (или) капитальный ремонт</t>
  </si>
  <si>
    <t>проведение текущего и (или) капитального ремонта в жилых домах, помещениях муниципального жилищного фонда</t>
  </si>
  <si>
    <t>Подраздел 1. Капитальный и текущий ремонт жилых домов, помещений</t>
  </si>
  <si>
    <t>Раздел 2. Капитальный и текущий ремонт жилых домов, помещений</t>
  </si>
  <si>
    <t>общая площадь жилых помещений, приходящаяся в среднем на одного жителя</t>
  </si>
  <si>
    <t>кв.м.</t>
  </si>
  <si>
    <t>Капитальный ремонт 12 квартирного жилого дома № 37 по ул. Центральная в п. Каратайка с целью нормализации температурного режима</t>
  </si>
  <si>
    <t>2.1.11</t>
  </si>
  <si>
    <t>Капитальный ремонт жилого дома № 5а по ул. Полярная в с. Тельвиска с целью нормализации температурного режима</t>
  </si>
  <si>
    <t>2.1.12</t>
  </si>
  <si>
    <t>Ремонт квартиры № 1 в жилом доме № 14 по ул. Лесная в д. Андег МО «Андегский сельсовет» НАО</t>
  </si>
  <si>
    <t>Ремонт системы отопления в квартире № 4 дома № 166 по ул. Новая в п. Индига МО "Тиманский сельсовет" НАО</t>
  </si>
  <si>
    <t>6</t>
  </si>
  <si>
    <t>6.1</t>
  </si>
  <si>
    <t>Раздел 6. Содержание имущества, находящегося в муниципальной собственности поселений</t>
  </si>
  <si>
    <t>единиц</t>
  </si>
  <si>
    <t>количество домов, в которых проведен ремонт приборов учета энергетических ресурсов</t>
  </si>
  <si>
    <t>количество разработанных проектов на строительство жилых домов</t>
  </si>
  <si>
    <t>проект</t>
  </si>
  <si>
    <t>2.1.13</t>
  </si>
  <si>
    <t>содержание имущества, находящегося в муниципальной собственности поселений</t>
  </si>
  <si>
    <t>увеличение площади муниципального жилищного фонда</t>
  </si>
  <si>
    <t>Разработка проектной документации на строительство 4 квартирного жилого дома в п. Бугрино МО «Колгуевский сельсовет» НАО</t>
  </si>
  <si>
    <t>Ремонт узла коммерческого учета тепловой энергии в многоквартирном доме № 5 "Б" по ул. Победы в п. Харута МО "Хоседа-Хардский сельсовет" НАО</t>
  </si>
  <si>
    <t>2.1.14</t>
  </si>
  <si>
    <t>6.2</t>
  </si>
  <si>
    <t>1.7</t>
  </si>
  <si>
    <t>1.8</t>
  </si>
  <si>
    <t>1.9</t>
  </si>
  <si>
    <t>1.10</t>
  </si>
  <si>
    <t>1.13</t>
  </si>
  <si>
    <t>Приобретение квартиры в поселке Красное МО "Приморско-Куйский сельсовет" НАО</t>
  </si>
  <si>
    <t>Ремонт 12 квартирного жилого дома № 37 по ул. Центральная в п. Каратайка</t>
  </si>
  <si>
    <t>Капитальный ремонт 12 квартирного жилого дома № 5А по ул. Победы в п. Харута с целью нормализации температурного режима</t>
  </si>
  <si>
    <t>2.1.15</t>
  </si>
  <si>
    <t>9</t>
  </si>
  <si>
    <t>12</t>
  </si>
  <si>
    <t>17</t>
  </si>
  <si>
    <t>20</t>
  </si>
  <si>
    <t>25</t>
  </si>
  <si>
    <t>28</t>
  </si>
  <si>
    <t>33</t>
  </si>
  <si>
    <t>36</t>
  </si>
  <si>
    <t>41</t>
  </si>
  <si>
    <t>44</t>
  </si>
  <si>
    <t>49</t>
  </si>
  <si>
    <t>52</t>
  </si>
  <si>
    <t>Приобретение жилых помещений в  п. Красное МО "Приморско-Куйский сельсовет" НАО</t>
  </si>
  <si>
    <t>Капитальный ремонт 12 квартирного жилого дома № 28 по ул. Почтовая в с. Ома с целью нормализации температурного режима</t>
  </si>
  <si>
    <t>Капитальный ремонт 12-квартирного жилого дома № 14 по ул. Механизаторов в с. Ома с целью нормализации температурного режима</t>
  </si>
  <si>
    <t>Капитальный ремонт дома № 15 в д. Волонга МО «Пешский сельсовет» НАО»</t>
  </si>
  <si>
    <t>Ремонт системы отопления в квартире № 1 дома № 23 по ул. Новая, в с. Нижняя Пеша МО «Пешский сельсовет» НАО</t>
  </si>
  <si>
    <t>Капитальный ремонт жилого дома № 108 в с. Оксино МО «Пустозерский сельсовет» НАО</t>
  </si>
  <si>
    <t>Капитальный ремонт жилого дома № 158 в с. Оксино МО «Пустозерский сельсовет» НАО</t>
  </si>
  <si>
    <t>Капитальный ремонт печи в муниципальной квартире № 1 дома № 33 по ул. Центральная в п. Выучейский МО «Тиманский сельсовет» НАО</t>
  </si>
  <si>
    <t>Капитальный ремонт жилого дома по ул. Новая № 150 в п. Индига МО «Тиманский сельсовет» НАО</t>
  </si>
  <si>
    <t>Капитальный ремонт жилого дома по ул. Сельская № 101 в п. Индига МО «Тиманский сельсовет» НАО</t>
  </si>
  <si>
    <t>Капитальный ремонт жилого дома по ул. Сельская № 100 в п. Индига МО «Тиманский сельсовет» НАО</t>
  </si>
  <si>
    <t>Демонтаж и монтаж дымовых труб систем отопления в домах № 16 и № 18 по ул. Заполярная в с. Шойна МО «Шоинский сельсовет» НАО</t>
  </si>
  <si>
    <t>Текущий ремонт муниципальной квартиры № 11 в доме № 11 по ул. Ленина в п. Амдерма МО «Поселок Амдерма» НАО</t>
  </si>
  <si>
    <t>Текущий ремонт муниципальной квартиры № 3 в доме № 22 по ул. Ленина в п. Амдерма МО «Поселок Амдерма» НАО</t>
  </si>
  <si>
    <t>Текущий ремонт муниципальной квартиры № 24 в доме № 24 по ул. Ленина в п. Амдерма МО «Поселок Амдерма» НАО</t>
  </si>
  <si>
    <t>Текущий ремонт муниципальной квартиры № 22 в доме № 8 по ул. Ревуцкого в п. Амдерма МО «Поселок Амдерма» НАО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</si>
  <si>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</si>
  <si>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</si>
  <si>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</si>
  <si>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</si>
  <si>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</si>
  <si>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</si>
  <si>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</si>
  <si>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</si>
  <si>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</si>
  <si>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</si>
  <si>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</si>
  <si>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</si>
  <si>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</si>
  <si>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</si>
  <si>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</si>
  <si>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</si>
  <si>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</si>
  <si>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</si>
  <si>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 xml:space="preserve">Текущий ремонт муниципальной квартиры № 1 в доме № 24 по ул. Ленина в п. Амдерма МО «Поселок Амдерма» НАО"
</t>
  </si>
  <si>
    <t>исправила и.п.</t>
  </si>
  <si>
    <t>было 1657,2</t>
  </si>
  <si>
    <t>убрала..задвоение и.п.</t>
  </si>
  <si>
    <t>1040 оксино 51</t>
  </si>
  <si>
    <t>2.1.34</t>
  </si>
  <si>
    <t>Капитальный ремонт муниципальной квартиры № 4 в доме № 3 по ул. Тундровая в с. Несь МО «Канинский сельсовет» НАО</t>
  </si>
  <si>
    <t>Капитальный ремонт цокольного и чердачного перекрытия жилого дома № 31 в с. Оксино МО «Пустозерский сельсовет» НАО</t>
  </si>
  <si>
    <t>2.1.35</t>
  </si>
  <si>
    <t>Приобретение квартиры в п. Индига МО «Тиманский сельсовет» НАО</t>
  </si>
  <si>
    <t>Приобретение ½ доли жилого дома № 8 по ул. Школьная в с. Тельвиска МО «Тельвисочный сельсовет» НАО</t>
  </si>
  <si>
    <t>Приобретение жилого дома в п. Каратайка МО "Юшарский сельсовет" НАО</t>
  </si>
  <si>
    <t>4.2</t>
  </si>
  <si>
    <t>Снос дома № 8 по ул. Школьная в с. Тельвиска МО "Тельвисочный сельсовет" НАО</t>
  </si>
  <si>
    <t>2.1.36</t>
  </si>
  <si>
    <t>Снос дома № 39 по ул. Калинина в с. Нижняя Пеша МО "Пешский сельсовет" НАО (после пожара)</t>
  </si>
  <si>
    <t>Капитальный ремонт жилого дома по ул. Центральная № 51 в п. Усть-Кара МО "Карский сельсовет" НАО</t>
  </si>
  <si>
    <t>1.11</t>
  </si>
  <si>
    <t>1.12</t>
  </si>
  <si>
    <t>1.14</t>
  </si>
  <si>
    <t>Приобретение квартиры в п. Красное Сельского поселения "Приморско-Куйский сельсовет" ЗР НАО</t>
  </si>
  <si>
    <t>2.1.37</t>
  </si>
  <si>
    <t>2.1.38</t>
  </si>
  <si>
    <t>2.2.9</t>
  </si>
  <si>
    <t xml:space="preserve">Капитальный ремонт жилого дома № 102 по ул. Сельская в п. Индига МО "Тиманский сельсовет" НАО </t>
  </si>
  <si>
    <t>Снос (демонтаж) жилого дома № 21 по ул. Центральная в п. Усть-Кара МО «Карский сельсовет» НАО</t>
  </si>
  <si>
    <t>Снос (демонтаж) жилого дома № 22 по ул. Центральная в п. Усть-Кара МО «Карский сельсовет» НАО</t>
  </si>
  <si>
    <t>Закупка и установка счетчиков холодного и горячего водоснабжения в жилищном фонде МО "Поселок Амдерма" НАО</t>
  </si>
  <si>
    <t>количество домов, в которых установлены приборы учета</t>
  </si>
  <si>
    <t>Замена дымовых труб в жилом доме № 1 по ул. Новая в д. Андег МО "Андегский сельсовет" НАО</t>
  </si>
  <si>
    <t>2.1.39</t>
  </si>
  <si>
    <t>Текущий ремонт муниципального жилищного фонда в д. Макарово Сельского поселения "Тельвисочный сельсовет" ЗР НАО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</si>
  <si>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</si>
  <si>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</si>
  <si>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</si>
  <si>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</si>
  <si>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</si>
  <si>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</si>
  <si>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</si>
  <si>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</si>
  <si>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</si>
  <si>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</si>
  <si>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12 квартирного жилого дома № 87А в с. Великовисочное с целью нормализации температурного режима и устройством канализации</t>
  </si>
  <si>
    <t>Приобретение квартиры в п. Харута Сельского поселения «Хоседа-Хардский сельсовет» ЗР НАО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</si>
  <si>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</si>
  <si>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</si>
  <si>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</si>
  <si>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</si>
  <si>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</si>
  <si>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</si>
  <si>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Приобретение жилого дома в п. Нельмин-Нос Сельского поселения «Малоземельский сельсовет» ЗР НАО</t>
  </si>
  <si>
    <t>1.15</t>
  </si>
  <si>
    <t>1.16</t>
  </si>
  <si>
    <t>1.17</t>
  </si>
  <si>
    <t>2.1.49</t>
  </si>
  <si>
    <t>2.1.50</t>
  </si>
  <si>
    <t>2.1.51</t>
  </si>
  <si>
    <t>2.1.52</t>
  </si>
  <si>
    <t>2.1.53</t>
  </si>
  <si>
    <t>2.1.54</t>
  </si>
  <si>
    <t>2.1.55</t>
  </si>
  <si>
    <t>Строительство 4-квартирного жилого дома в п. Бугрино Сельского поселения "Колгуевский сельсовет" ЗР НАО</t>
  </si>
  <si>
    <t>Приобретение жилых помещений в с. Коткино Сельского поселения "Коткинский сельсовет"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</si>
  <si>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</si>
  <si>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</si>
  <si>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</si>
  <si>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</si>
  <si>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</si>
  <si>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</si>
  <si>
    <t>Приобретение жилого дома в с. Несь Сельского поселения «Канинский сельсовет» ЗР НАО</t>
  </si>
  <si>
    <t>1.18</t>
  </si>
  <si>
    <t>1.19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</si>
  <si>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</si>
  <si>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</si>
  <si>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</si>
  <si>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</si>
  <si>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Капитальный ремонт жилого дома № 126 по ул. Рыбацкая в п. Индига Сельского поселения «Тиманский сельсовет» ЗР НАО</t>
  </si>
  <si>
    <t>Капитальный ремонт жилого дома № 12 по ул. Школьная в с. Шойна Сельского поселения «Шоинский сельсовет» ЗР НАО</t>
  </si>
  <si>
    <t>Капитальный ремонт жилого дома № 128 по ул. Рыбацкая в п. Индига Сельского поселения «Тиманский сельсовет» ЗР НАО</t>
  </si>
  <si>
    <t>Капитальный ремонт жилого дома № 100 по ул. Сельская в п. Индига Сельского поселения «Тиманский сельсовет» ЗР НАО</t>
  </si>
  <si>
    <t>Капитальный ремонт жилого дома № 31 по ул. Морская в п. Индига Сельского поселения «Тиманский сельсовет» ЗР НАО</t>
  </si>
  <si>
    <t>Ремонт комнаты № 1 жилого дома № 10 в д. Белушье Сельского поселения «Пешский сельсовет» ЗР НАО</t>
  </si>
  <si>
    <t>Замена оконных блоков в жилом доме № 46 д. Верхняя Пеша Сельского поселения «Пешский сельсовет» ЗР НАО</t>
  </si>
  <si>
    <t>Замена оконных блоков в квартире № 1 жилого многоквартирного дома № 16А по ул. Калинина с. Нижняя Пеша Сельского поселения «Пешский сельсовет» ЗР НАО</t>
  </si>
  <si>
    <t>Замена оконных блоков в квартире № 7 жилого многоквартирного дома № 16 по ул. Калинина с. Нижняя Пеша Сельского поселения «Пешский сельсовет» ЗР НАО</t>
  </si>
  <si>
    <t>Капитальный ремонт жилого дома № 119 в с. Оксино Сельского поселения «Пустозерский сельсовет»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</si>
  <si>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</si>
  <si>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</si>
  <si>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</si>
  <si>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</si>
  <si>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</si>
  <si>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количество разработанных проектов на проведение капитального ремонта дома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</si>
  <si>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</si>
  <si>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</si>
  <si>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</si>
  <si>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</si>
  <si>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</si>
  <si>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</si>
  <si>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</si>
  <si>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</si>
  <si>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</si>
  <si>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</si>
  <si>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</si>
  <si>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</si>
  <si>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</si>
  <si>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</si>
  <si>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</si>
  <si>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6.3</t>
  </si>
  <si>
    <t>6.4</t>
  </si>
  <si>
    <t>количество домов, в которых проведены работы по замене приборов учета</t>
  </si>
  <si>
    <t>2.1.69</t>
  </si>
  <si>
    <t>3.3</t>
  </si>
  <si>
    <t>количество земельных участков, по которым проведены кадастровые работы</t>
  </si>
  <si>
    <t>2.1.70</t>
  </si>
  <si>
    <t>Нераспределенный резерв на строительство (приобретение) жилых помещений в поселениях Заполярного района</t>
  </si>
  <si>
    <t>Капитальный ремонт системы отопления дома № 4 по ул. Озерная в д. Андег Сельского поселения «Андегский сельсовет» ЗР НАО</t>
  </si>
  <si>
    <t>2.1.71</t>
  </si>
  <si>
    <t>Капитальный ремонт квартиры № 3 в жилом доме № 2 по ул. Ягодная в с. Несь Сельского поселения «Канинский сельсовет» ЗР НАО</t>
  </si>
  <si>
    <t>Замена дымовых труб в жилом доме № 7 по пер. Лесной в с. Коткино Сельского поселения «Коткинский сельсовет» ЗР НАО</t>
  </si>
  <si>
    <t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t>
  </si>
  <si>
    <t>2.1.72</t>
  </si>
  <si>
    <t>3.4</t>
  </si>
  <si>
    <t>Отсыпка земельного участка под строительство жилого дома в п. Амдерма Сельского поселения «Поселок Амдерма» ЗР НАО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</si>
  <si>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</si>
  <si>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Приобретение квартиры № 1 в жилом доме № 1 по ул. Новая в п. Красное Сельское поселение «Приморско-Куйский сельсовет» ЗР НАО</t>
  </si>
  <si>
    <t>Приобретение квартиры № 2 в жилом доме № 1 по ул. Новая в п. Красное Сельское поселение «Приморско-Куйский сельсовет» ЗР НАО</t>
  </si>
  <si>
    <t>Приобретение квартиры № 3 в жилом доме № 1 по ул. Новая в п. Красное Сельское поселение «Приморско-Куйский сельсовет» ЗР НАО</t>
  </si>
  <si>
    <t>2.1.73</t>
  </si>
  <si>
    <t>Капитальный ремонт жилого дома № 9А по ул. Южная в п. Усть-Кара Сельского поселения «Карский сельсовет» ЗР НАО</t>
  </si>
  <si>
    <t>2.1.74</t>
  </si>
  <si>
    <t>1.20</t>
  </si>
  <si>
    <t>1.21</t>
  </si>
  <si>
    <t>1.22</t>
  </si>
  <si>
    <t>1.23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</si>
  <si>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</si>
  <si>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2.1.75</t>
  </si>
  <si>
    <t>2.1.76</t>
  </si>
  <si>
    <t>2.1.77</t>
  </si>
  <si>
    <t>Осуществление строительного контроля при проведении капитального ремонта жилого дома № 126 по ул. Рыбацкая в п. Индига Сельского поселения «Тиманский сельсовет» ЗР НАО</t>
  </si>
  <si>
    <t xml:space="preserve">Осуществление строительного контроля при проведении капитального ремонта жилого дома № 128 по ул. Рыбацкая в п. Индига Сельского поселения «Тиманский сельсовет» ЗР НАО
</t>
  </si>
  <si>
    <t>Осуществление строительного контроля при проведении капитального ремонта жилого дома № 100 по ул. Сельская  в п. Индига Сельского поселения «Тиманский сельсовет» ЗР НАО</t>
  </si>
  <si>
    <t>Осуществление строительного контроля при проведении капитального ремонта жилого дома № 31 по ул. Морская в п. Индига Сельского поселения «Тиманский сельсовет» ЗР НАО</t>
  </si>
  <si>
    <t>количество объектов, по которым проведен строительный контроль</t>
  </si>
  <si>
    <t>объект</t>
  </si>
  <si>
    <t>-</t>
  </si>
  <si>
    <t>2.1.78</t>
  </si>
  <si>
    <t>2.1.79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</si>
  <si>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«Поселок Амдерма» ЗР НАО</t>
  </si>
  <si>
    <t>6.5</t>
  </si>
  <si>
    <t>Поверка общедомового прибора учета тепловой энергии многоквартирного жилого дома № 37 по ул. Центральная в п. Каратайка Сельского поселения «Юшарский сельсовет» ЗР НАО</t>
  </si>
  <si>
    <t>количество домов, в которых проведены работы по поверке приборов учета</t>
  </si>
  <si>
    <t>6.6</t>
  </si>
  <si>
    <t>Проведение работ в тепловом узле (перенаправление потоков тепловой энергии) многоквартирного жилого дома № 37 по ул. Центральная в п. Каратайка Сельского поселения «Юшарский сельсовет» ЗР НАО</t>
  </si>
  <si>
    <t>Замена элементов системы отопления в квартирах № 2,3,4  жилого дома № 33 кв-л Явтысого в п. Нельмин-Нос Сельского поселения «Малоземельский сельсовет» ЗР НАО</t>
  </si>
  <si>
    <t>Ремонт системы отопления квартиры № 2 жилого дома № 1А по ул. Антоновка в п. Бугрино Сельского поселения «Колгуевский сельсовет» ЗР НАО</t>
  </si>
  <si>
    <t>6.7</t>
  </si>
  <si>
    <t>Поверка общедомового прибора учета тепловой энергии многоквартирного жилого дома № 87 А в с. Великовисочное Сельского поселения «Великовисочный сельсовет» ЗР НАО</t>
  </si>
  <si>
    <t>Капитальный ремонт (чердачное перекрытие) многоквартирного жилого дома № 2,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</si>
  <si>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</si>
  <si>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мкр-н. Березовый в п. Красное Сельского поселения "Приморско-Куйский сельсовет" ЗР НАО</t>
  </si>
  <si>
    <t>6.8</t>
  </si>
  <si>
    <t>количество домов, подключенных к системе водоснабжения</t>
  </si>
  <si>
    <t>Подключение (технологическое присоединение) к централизованной системе холодного водоснабжения жилого дома № 10А по ул. Школьная с. Коткино Сельского поселения «Коткинский сельсовет» ЗР НАО</t>
  </si>
  <si>
    <t>2.1.80</t>
  </si>
  <si>
    <t>2.1.81</t>
  </si>
  <si>
    <t>Ремонт системы отопления дома № 11А/1 по ул. Оленная в п. Бугрино Сельского поселения "Колгуевский сельсовет" ЗР НАО</t>
  </si>
  <si>
    <t>Ремонт системы отопления дома № 11А/2 по ул. Оленная в п. Бугрино Сельского поселения "Колгуевский сельсовет" ЗР НАО</t>
  </si>
  <si>
    <t>2.1.82</t>
  </si>
  <si>
    <t>Утепление чердачного перекрытия в жилом доме № 6А по пер. Лесной в с. Коткино Сельского поселения "Коткинский сельсовет" ЗР НАО</t>
  </si>
  <si>
    <t>Приобретение жилых помещений в п. Усть-Кара Сельского поселения "Карский сельсовет" ЗР НАО</t>
  </si>
  <si>
    <t>Ремонт жилого дома № 31 по ул. Калинина в с. Нижняя Пеша Сельского поселения «Пешский сельсовет» ЗР НАО</t>
  </si>
  <si>
    <t>1.24</t>
  </si>
  <si>
    <t>2.1.83</t>
  </si>
  <si>
    <t>2.1.84</t>
  </si>
  <si>
    <t>2.1.85</t>
  </si>
  <si>
    <t>2.1.86</t>
  </si>
  <si>
    <t>2.1.87</t>
  </si>
  <si>
    <t>2.1.88</t>
  </si>
  <si>
    <t>Капитальный ремонт дома № 12 по ул. Тетеревлева в п. Нельмин-Нос Сельского поселения «Малоземельский сельсовет» ЗР НАО</t>
  </si>
  <si>
    <t>Капитальный ремонт кровли дома № 13 по ул. Набережная в с. Шойна Сельского поселения «Шоинский сельсовет» ЗР НАО</t>
  </si>
  <si>
    <t>2.1.89</t>
  </si>
  <si>
    <t>Ремонт квартиры № 5 в жилом доме № 10 по ул. Победы в п. Харута Сельского поселения «Хоседа-Хардский сельсовет» ЗР НАО</t>
  </si>
  <si>
    <t>2.1.90</t>
  </si>
  <si>
    <t>Ремонт жилого дома № 6 в д. Белушье Сельского поселения «Пешский сельсовет» ЗР НАО</t>
  </si>
  <si>
    <t>1.25</t>
  </si>
  <si>
    <t>1.26</t>
  </si>
  <si>
    <t>Ремонт жилого дома № 10 по ул. Молодежная в с. Ома Сельского поселения «Омский сельсовет» ЗР НАО</t>
  </si>
  <si>
    <t>Капитальный ремонт общедомовых сетей водоотведения жилого дома № 5 по ул. Центральная в п. Амдерма Сельского поселения «Поселок Амдерма» ЗР НАО</t>
  </si>
  <si>
    <t>2.1.91</t>
  </si>
  <si>
    <t>Капитальный ремонт жилого дома № 11 по ул. Молодежная в с. Тельвиска Сельского поселения «Тельвисочный сельсовет» ЗР НАО</t>
  </si>
  <si>
    <t>Приобретение 2-квартирного жилого дома в п. Бугрино Сельского поселения «Колгуевский сельсовет» ЗР НАО</t>
  </si>
  <si>
    <t>2.1.92</t>
  </si>
  <si>
    <t>Капитальный ремонт наружной и внутренней канализации жилого комплекса по пер. Арктический, д. 1 в п. Искателей Городского поселения «Рабочий посёлок Искателей» Заполярного района Ненецкого автономного округа</t>
  </si>
  <si>
    <t>2.1.93</t>
  </si>
  <si>
    <t>Ремонт квартиры № 1 в жилом доме № 5А по ул. Полярная в с. Тельвиска Сельского поселения "Тельвисочный сельсовет" ЗР НАО</t>
  </si>
  <si>
    <t>Разработка проектной документации на строительство домов блокированной жилой застройки с 2 и 3 жилыми блоками в п. Бугрино Сельского поселения «Колгуевский сельсовет» ЗР НАО</t>
  </si>
  <si>
    <t>Разработка проектной документации на строительство домов блокированной жилой застройки 3 и 4 жилыми блоками в п. Бугрино Сельского поселения «Колгуевский сельсовет» ЗР НАО</t>
  </si>
  <si>
    <t>Капитальный ремонт жилого дома № 8 по ул. Полярная в с. Ома Сельского поселения «Омский сельсовет» ЗР НАО</t>
  </si>
  <si>
    <t>Ремонт системы отопления в помещении № 1 дома № 31 д. Верхняя Пёша Сельского поселения «Пёшский сельсовет» ЗР НАО</t>
  </si>
  <si>
    <t>Ремонт блока 2 жилого дома № 11 д. Белушье Сельского поселения «Пешский сельсовет» ЗР НАО</t>
  </si>
  <si>
    <t>Ремонт системы отопления в квартирах № 1, № 2, № 3, № 4 жилого дома № 1А по ул. Антоновка в п. Бугрино Сельского поселения «Колгуевский сельсовет» ЗР НАО</t>
  </si>
  <si>
    <t>2.1.94</t>
  </si>
  <si>
    <t>2.1.95</t>
  </si>
  <si>
    <t>2.1.96</t>
  </si>
  <si>
    <t>2.1.97</t>
  </si>
  <si>
    <t>2.1.98</t>
  </si>
  <si>
    <t>2.1.99</t>
  </si>
  <si>
    <t>2.1.100</t>
  </si>
  <si>
    <t>2.1.101</t>
  </si>
  <si>
    <t>Отсыпка земельных участков под строительство двух жилых  домов в д. Андег Сельского поселения «Андегский  сельсовет» ЗР НАО</t>
  </si>
  <si>
    <t>3.5</t>
  </si>
  <si>
    <t>1.27</t>
  </si>
  <si>
    <t>1.28</t>
  </si>
  <si>
    <t>1.29</t>
  </si>
  <si>
    <t>2.1.102</t>
  </si>
  <si>
    <t>2.1.103</t>
  </si>
  <si>
    <t>Ремонт многоквартирного жилого дома № 37 по ул. Центральная в п. Каратайка Сельского поселения «Юшарский сельсовет» ЗР НАО</t>
  </si>
  <si>
    <t>2.1.104</t>
  </si>
  <si>
    <t>2.1.105</t>
  </si>
  <si>
    <t>Капитальный ремонт квартиры № 3 в жилом доме № 87 в с. Великовисочное Сельского поселения «Великовисочный сельсовет» ЗР НАО</t>
  </si>
  <si>
    <t>Текущий ремонт квартиры № 9 в жилом доме № 1 по ул. Полярная в с. Тельвиска Сельского поселения «Тельвисочный сельсовет» ЗР НАО</t>
  </si>
  <si>
    <t>6.9</t>
  </si>
  <si>
    <t>Поверка оборудования узла учета тепловой энергии многоквартирного жилого дома № 32 в с. Великовисочное Сельского поселения "Великовисочный сельсовет" ЗР НАО</t>
  </si>
  <si>
    <t>1.30</t>
  </si>
  <si>
    <t>Приобретение жилых помещений в с. Шойна Сельского поселения "Шоинский сельсовет" ЗР НАО</t>
  </si>
  <si>
    <t>Приобретение жилых помещений в п. Каратайка Сельского поселения «Юшарский сельсовет» ЗР НАО</t>
  </si>
  <si>
    <t>6.10</t>
  </si>
  <si>
    <t>Установка терморегуляторов в жилом доме № 15 по ул. Ветеранов в п. Хорей-Вер Сельского поселения «Хорей-Верский сельсовет» ЗР НАО</t>
  </si>
  <si>
    <t>количество домов, в которых установлены элементы автоматического регулирования</t>
  </si>
  <si>
    <t>Ремонт квартиры № 1 дома № 73 по ул. Центральная в п. Каратайка Сельского поселения «Юшарский сельсовет» ЗР НАО</t>
  </si>
  <si>
    <t>Капитальный ремонт дома № 116 по ул. Речная в п. Индига Сельского поселения «Тиманский сельсовет» ЗР НАО</t>
  </si>
  <si>
    <t>Капитальный ремонт дома № 7 по ул. Оленная в п. Бугрино Сельского поселения «Колгуевский сельсовет» ЗР НАО</t>
  </si>
  <si>
    <t>Капитальный ремонт дома № 32 по кварталу Явтысого в п. Нельмин-Нос Сельского поселения «Малоземельский сельсовет» ЗР НАО</t>
  </si>
  <si>
    <t>Капитальный ремонт дома № 13 по ул. Набережная в с. Шойна Сельского поселения «Шоинский сельсовет» ЗР НАО</t>
  </si>
  <si>
    <t>Капитальный ремонт квартиры № 2 дома № 14 по ул. Тетеревлева в п. Нельмин-Нос Сельского поселения «Малоземельский сельсовет» ЗР НАО</t>
  </si>
  <si>
    <t>Капитальный ремонт квартиры № 6 в жилом доме № 82 в с. Великовисочное Сельского поселения «Великовисочный сельсовет» ЗР НАО</t>
  </si>
  <si>
    <r>
      <t>Ремонт квартиры № 1 в жилом доме № 18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по ул. Первомайская  в п. Харута Сельского поселения «Хоседа-Хардский сельсовет» ЗР НАО</t>
    </r>
  </si>
  <si>
    <t>Капитальный ремонт жилого дома № 4 по ул. Озерная в д. Андег Сельского поселения «Андегский сельсовет» ЗР НАО</t>
  </si>
  <si>
    <t>Капитальный ремонт жилого дома № 103 в с. Оксино Сельского поселения «Пустозерский сельсовет» ЗР НАО</t>
  </si>
  <si>
    <t>Капитальный ремонт квартиры № 1 в жилом доме № 82 в с. Великовисочное Сельского поселения «Великовисочный сельсовет» ЗР НАО</t>
  </si>
  <si>
    <t>Ремонт жилого дома № 9 по ул. Колхозная в п. Харута Сельского поселения «Хоседа-Хардский сельсовет» ЗР НАО</t>
  </si>
  <si>
    <t>Подготовка (отсыпка) земельных участков под строительство двух жилых домов в п. Харута Сельского поселения «Хоседа-Хардский сельсовет» ЗР НАО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</si>
  <si>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</si>
  <si>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</si>
  <si>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</si>
  <si>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</si>
  <si>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</si>
  <si>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</si>
  <si>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</si>
  <si>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</si>
  <si>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</si>
  <si>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Подраздел 1. Снос ветхих и аварийных домов, признанных непригодными для проживания</t>
  </si>
  <si>
    <t>Подраздел 2. Софинансирование мероприятий по сносу домов, признанных в установленном порядке ветхими или аварийными и непригодными для проживания в муниципальных образованиях</t>
  </si>
  <si>
    <t>4.2.1</t>
  </si>
  <si>
    <t>Проведение мероприятий по сносу домов, признанных в установленном порядке ветхими или аварийными и непригодными для проживания Сельского поселения «Пешский сельсовет» Заполярного района Ненецкого автономного округа</t>
  </si>
  <si>
    <t>Приобретение жилых домов в с. Несь Сельского поселения "Канинский сельсвоет" ЗР НАО</t>
  </si>
  <si>
    <t>1.31</t>
  </si>
  <si>
    <t>2.1.106</t>
  </si>
  <si>
    <t>2.1.107</t>
  </si>
  <si>
    <t>2.1.108</t>
  </si>
  <si>
    <t>2.1.109</t>
  </si>
  <si>
    <t>2.1.110</t>
  </si>
  <si>
    <t>2.1.111</t>
  </si>
  <si>
    <t>2.1.112</t>
  </si>
  <si>
    <t>2.1.113</t>
  </si>
  <si>
    <t>2.1.114</t>
  </si>
  <si>
    <t>3.6</t>
  </si>
  <si>
    <t>Капитальный ремонт жилого дома № 5 по ул. Школьная в с. Шойна Сельского поселения «Шоинский сельсовет» ЗР НАО</t>
  </si>
  <si>
    <t>1.32</t>
  </si>
  <si>
    <t>1.33</t>
  </si>
  <si>
    <t>1.34</t>
  </si>
  <si>
    <t>Приобретение жилых помещений в с. Тельвиска Сельского поселения «Тельвисочный сельсовет» ЗР НАО</t>
  </si>
  <si>
    <t>Приобретение 2-квартирного жилого дома в с. Нижняя Пеша Сельского поселения «Пешский сельсовет» ЗР НАО</t>
  </si>
  <si>
    <t>Приобретение жилых помещений в с. Оксино Сельского поселения «Пустозерский сельсовет» ЗР НАО</t>
  </si>
  <si>
    <t>Капитальный ремонт многоквартирного жилого дома № 37 по ул. Центральная в п. Каратайка Сельского поселения «Юшарский сельсовет» ЗР НАО</t>
  </si>
  <si>
    <t>Капитальный ремонт кв. № 1 в жилом доме № 53 в с. Оксино Сельского поселения «Пустозерский сельсовет» ЗР НАО</t>
  </si>
  <si>
    <t>Капитальный ремонт квартиры № 4 жилого дома № 94 в д. Лабожское Сельского поселения «Великовисочный сельсовет» ЗР НАО</t>
  </si>
  <si>
    <t>Капитальный ремонт жилого дома № 82 в с. Великовисочное Сельского поселения «Великовисочный сельсовет» ЗР НАО</t>
  </si>
  <si>
    <t>Ремонт жилого дома № 90 по ул. Центральная в п. Индига Сельского поселения «Тиманский сельсовет» ЗР НАО</t>
  </si>
  <si>
    <t>Капитальный ремонт дома № 2 по ул. Южная в п. Усть-Кара Сельского поселения «Карский сельсовет» ЗР НАО</t>
  </si>
  <si>
    <t>Капитальный ремонт жилого дома № 105 по ул. Речная в п. Индига Сельского поселения «Тиманский сельсовет» ЗР НАО</t>
  </si>
  <si>
    <t>Капитальный ремонт жилого дома № 24 по ул. Набережная в с. Шойна Сельского поселения «Шоинский сельсовет» ЗР НАО</t>
  </si>
  <si>
    <t>Капитальный ремонт жилого дома № 32 по ул. Набережная в с. Шойна Сельского поселения «Шоинский сельсовет» ЗР НАО</t>
  </si>
  <si>
    <t>4.1.10</t>
  </si>
  <si>
    <t>Снос жилого дома № 81 в с. Великовисочное Сельского поселения «Великовисочный сельсовет» ЗР НАО</t>
  </si>
  <si>
    <t>2.1.115</t>
  </si>
  <si>
    <t>2.1.116</t>
  </si>
  <si>
    <t>2.1.117</t>
  </si>
  <si>
    <t>2.1.118</t>
  </si>
  <si>
    <t>2.1.119</t>
  </si>
  <si>
    <t>2.1.120</t>
  </si>
  <si>
    <t>2.1.121</t>
  </si>
  <si>
    <t>2.1.122</t>
  </si>
  <si>
    <t>6.11</t>
  </si>
  <si>
    <t>2.1.123</t>
  </si>
  <si>
    <t>1.35</t>
  </si>
  <si>
    <t>2.1.124</t>
  </si>
  <si>
    <t>Капитальный ремонт дома № 8 по ул. Советская в п. Нельмин-Нос Сельского поселения «Малоземельский сельсовет» ЗР НАО</t>
  </si>
  <si>
    <t>Замена дымовых труб в доме № 1А по ул. Оленная в п. Бугрино Сельского поселения «Колгуевский сельсовет» ЗР НАО</t>
  </si>
  <si>
    <t>2.1.125</t>
  </si>
  <si>
    <t>2.1.126</t>
  </si>
  <si>
    <t>Приобретение жилых помещений в п. Индига Сельского поселения «Тиманский сельсовет» ЗР НАО</t>
  </si>
  <si>
    <t>Приобретение двух жилых домов блокированной застройки в д. Андег Сельского поселения «Андегский сельсовет» ЗР НАО</t>
  </si>
  <si>
    <t>Приобретение жилых помещений в п. Усть-Кара Сельского поселения «Карский сельсовет» ЗР НАО</t>
  </si>
  <si>
    <t>Приобретение жилых помещений в с. Шойна Сельского поселения «Шоинский сельсовет» ЗР НАО</t>
  </si>
  <si>
    <t>Приобретение жилых помещений в п. Харута Сельского поселения «Хоседа-Хардский сельсовет» ЗР НАО</t>
  </si>
  <si>
    <t>1.36</t>
  </si>
  <si>
    <t>1.37</t>
  </si>
  <si>
    <t>1.38</t>
  </si>
  <si>
    <t>1.39</t>
  </si>
  <si>
    <t>Капитальный ремонт многоквартирного жилого дома № 5 Б по ул. Победы в п. Харута Сельского поселения «Хоседа-Хардский сельсовет» ЗР НАО</t>
  </si>
  <si>
    <t>2.2.10</t>
  </si>
  <si>
    <t>Приобретение квартиры в с. Нижняя Пеша Сельского поселения «Пешский сельсовет» ЗР НАО</t>
  </si>
  <si>
    <t>Текущий ремонт кв. № 2 и № 3 в жилом доме № 7 по ул. Новоселов в с. Несь Сельского поселения "Канинский сельсовет" ЗР НАО</t>
  </si>
  <si>
    <t>Замена оборудования узлов учета тепловой энергии в многоквартирных жилых домах № 5А, 5Б по ул. Победы в п. Харута Сельского поселения "Хоседа-Хардский сельсовет" ЗР НАО"</t>
  </si>
  <si>
    <t>Капитальный ремонт дома № 41 в п. Хонгурей Сельского поселения «Пустозерский сельсовет» ЗР НАО</t>
  </si>
  <si>
    <t>2.1.127</t>
  </si>
  <si>
    <t>2.1.128</t>
  </si>
  <si>
    <t>Ремонт системы отопления в квартирах № 1 и № 2, жилого дома № 1А по ул. Антоновка в п. Бугрино Сельского поселения «Колгуевский сельсовет» ЗР НАО</t>
  </si>
  <si>
    <t>6.12</t>
  </si>
  <si>
    <t>Установка приборов учета тепловой энергии в квартирах 4-х квартирных жилых домов № 6А по ул. Школьная и № 11, 16, 18 по ул. Заполярная в с. Шойна Сельского поселения «Шоинский сельсовет» ЗР НАО</t>
  </si>
  <si>
    <t>1.40</t>
  </si>
  <si>
    <t>Приобретение жилого дома в с. Нижняя Пеша Сельского поселения «Пешский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</si>
</sst>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?_р_._-;_-@_-"/>
    <numFmt numFmtId="172" formatCode="_-* #,##0.0\ _₽_-;\-* #,##0.0\ _₽_-;_-* &quot;-&quot;?\ _₽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12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169" fontId="3" fillId="0" borderId="1" xfId="1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5" fontId="7" fillId="0" borderId="1" xfId="2" applyNumberFormat="1" applyFont="1" applyFill="1" applyBorder="1" applyAlignment="1">
      <alignment horizontal="center" vertical="center" wrapText="1"/>
    </xf>
    <xf numFmtId="165" fontId="4" fillId="0" borderId="1" xfId="2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164" fontId="8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left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172" fontId="3" fillId="0" borderId="1" xfId="1" applyNumberFormat="1" applyFont="1" applyFill="1" applyBorder="1" applyAlignment="1">
      <alignment horizontal="center" vertical="center"/>
    </xf>
    <xf numFmtId="165" fontId="3" fillId="0" borderId="5" xfId="1" applyNumberFormat="1" applyFont="1" applyFill="1" applyBorder="1" applyAlignment="1">
      <alignment horizontal="center" vertical="center"/>
    </xf>
    <xf numFmtId="165" fontId="3" fillId="0" borderId="4" xfId="1" applyNumberFormat="1" applyFont="1" applyFill="1" applyBorder="1" applyAlignment="1">
      <alignment horizontal="center" vertical="center"/>
    </xf>
    <xf numFmtId="170" fontId="3" fillId="0" borderId="2" xfId="1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9" fillId="0" borderId="7" xfId="0" applyFont="1" applyFill="1" applyBorder="1" applyAlignment="1">
      <alignment horizontal="left" vertical="center" wrapText="1"/>
    </xf>
    <xf numFmtId="170" fontId="3" fillId="0" borderId="3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/>
    </xf>
    <xf numFmtId="169" fontId="3" fillId="0" borderId="2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9" fontId="3" fillId="0" borderId="1" xfId="4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justify" vertical="center" wrapText="1"/>
    </xf>
    <xf numFmtId="166" fontId="3" fillId="0" borderId="2" xfId="1" applyNumberFormat="1" applyFont="1" applyFill="1" applyBorder="1" applyAlignment="1">
      <alignment vertical="center" wrapText="1"/>
    </xf>
    <xf numFmtId="166" fontId="3" fillId="0" borderId="3" xfId="1" applyNumberFormat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70" fontId="3" fillId="0" borderId="1" xfId="4" applyNumberFormat="1" applyFont="1" applyFill="1" applyBorder="1" applyAlignment="1">
      <alignment horizontal="center" vertical="center" wrapText="1"/>
    </xf>
    <xf numFmtId="170" fontId="3" fillId="0" borderId="3" xfId="4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169" fontId="3" fillId="2" borderId="1" xfId="0" applyNumberFormat="1" applyFont="1" applyFill="1" applyBorder="1" applyAlignment="1">
      <alignment horizontal="center" vertical="center" wrapText="1"/>
    </xf>
    <xf numFmtId="170" fontId="3" fillId="2" borderId="1" xfId="1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70" fontId="7" fillId="2" borderId="1" xfId="2" applyNumberFormat="1" applyFont="1" applyFill="1" applyBorder="1" applyAlignment="1">
      <alignment horizontal="center" vertical="center" wrapText="1"/>
    </xf>
    <xf numFmtId="171" fontId="7" fillId="2" borderId="1" xfId="2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5" fontId="7" fillId="2" borderId="1" xfId="2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view="pageBreakPreview" zoomScale="110" zoomScaleNormal="100" zoomScaleSheetLayoutView="110" workbookViewId="0">
      <selection activeCell="E7" sqref="E7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5" width="9.140625" style="14"/>
    <col min="6" max="6" width="9.7109375" style="14" bestFit="1" customWidth="1"/>
    <col min="7" max="9" width="9.140625" style="14"/>
    <col min="10" max="10" width="9.42578125" style="14" customWidth="1"/>
    <col min="11" max="16384" width="9.140625" style="14"/>
  </cols>
  <sheetData>
    <row r="1" spans="1:15" ht="76.5" customHeight="1" x14ac:dyDescent="0.25">
      <c r="A1" s="40"/>
      <c r="B1" s="40"/>
      <c r="C1" s="40"/>
      <c r="D1" s="40"/>
      <c r="E1" s="16"/>
      <c r="F1" s="16"/>
      <c r="G1" s="16"/>
      <c r="H1" s="16"/>
      <c r="I1" s="16"/>
      <c r="J1" s="16"/>
      <c r="K1" s="95" t="s">
        <v>39</v>
      </c>
      <c r="L1" s="95"/>
      <c r="M1" s="95"/>
      <c r="N1" s="95"/>
      <c r="O1" s="95"/>
    </row>
    <row r="2" spans="1:15" ht="60" customHeight="1" x14ac:dyDescent="0.25">
      <c r="A2" s="96" t="s">
        <v>40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</row>
    <row r="3" spans="1:15" ht="36.75" customHeight="1" x14ac:dyDescent="0.25">
      <c r="A3" s="93" t="s">
        <v>25</v>
      </c>
      <c r="B3" s="93" t="s">
        <v>26</v>
      </c>
      <c r="C3" s="93" t="s">
        <v>27</v>
      </c>
      <c r="D3" s="93" t="s">
        <v>28</v>
      </c>
      <c r="E3" s="93" t="s">
        <v>29</v>
      </c>
      <c r="F3" s="93"/>
      <c r="G3" s="93"/>
      <c r="H3" s="93"/>
      <c r="I3" s="93"/>
      <c r="J3" s="93"/>
      <c r="K3" s="93"/>
      <c r="L3" s="93"/>
      <c r="M3" s="93"/>
      <c r="N3" s="93"/>
      <c r="O3" s="93"/>
    </row>
    <row r="4" spans="1:15" ht="53.25" customHeight="1" x14ac:dyDescent="0.25">
      <c r="A4" s="97"/>
      <c r="B4" s="97"/>
      <c r="C4" s="93"/>
      <c r="D4" s="93"/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39" t="s">
        <v>11</v>
      </c>
      <c r="K4" s="39" t="s">
        <v>12</v>
      </c>
      <c r="L4" s="39" t="s">
        <v>13</v>
      </c>
      <c r="M4" s="39" t="s">
        <v>14</v>
      </c>
      <c r="N4" s="39" t="s">
        <v>15</v>
      </c>
      <c r="O4" s="39" t="s">
        <v>16</v>
      </c>
    </row>
    <row r="5" spans="1:15" ht="60" x14ac:dyDescent="0.25">
      <c r="A5" s="90" t="s">
        <v>134</v>
      </c>
      <c r="B5" s="33" t="s">
        <v>41</v>
      </c>
      <c r="C5" s="22" t="s">
        <v>42</v>
      </c>
      <c r="D5" s="23">
        <v>1.1000000000000001</v>
      </c>
      <c r="E5" s="17">
        <v>1.7</v>
      </c>
      <c r="F5" s="47">
        <f>1049.6/1000</f>
        <v>1.0495999999999999</v>
      </c>
      <c r="G5" s="38">
        <v>1.4</v>
      </c>
      <c r="H5" s="38">
        <v>0.8</v>
      </c>
      <c r="I5" s="88">
        <f>3.4+0.2</f>
        <v>3.6</v>
      </c>
      <c r="J5" s="38">
        <v>3.4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45" x14ac:dyDescent="0.25">
      <c r="A6" s="91"/>
      <c r="B6" s="33" t="s">
        <v>43</v>
      </c>
      <c r="C6" s="22" t="s">
        <v>44</v>
      </c>
      <c r="D6" s="22">
        <v>16</v>
      </c>
      <c r="E6" s="17">
        <v>25</v>
      </c>
      <c r="F6" s="17">
        <v>18</v>
      </c>
      <c r="G6" s="37">
        <v>22</v>
      </c>
      <c r="H6" s="37">
        <v>9</v>
      </c>
      <c r="I6" s="89">
        <f>65+3</f>
        <v>68</v>
      </c>
      <c r="J6" s="37">
        <v>66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45" x14ac:dyDescent="0.25">
      <c r="A7" s="91"/>
      <c r="B7" s="33" t="s">
        <v>117</v>
      </c>
      <c r="C7" s="22" t="s">
        <v>118</v>
      </c>
      <c r="D7" s="22">
        <v>25.1</v>
      </c>
      <c r="E7" s="17">
        <v>25.12</v>
      </c>
      <c r="F7" s="17">
        <v>25.15</v>
      </c>
      <c r="G7" s="31">
        <v>25.51</v>
      </c>
      <c r="H7" s="31">
        <v>26.58</v>
      </c>
      <c r="I7" s="111">
        <v>27.53</v>
      </c>
      <c r="J7" s="31">
        <v>27.72</v>
      </c>
      <c r="K7" s="31">
        <v>27.72</v>
      </c>
      <c r="L7" s="32">
        <v>0</v>
      </c>
      <c r="M7" s="32">
        <v>0</v>
      </c>
      <c r="N7" s="32">
        <v>0</v>
      </c>
      <c r="O7" s="32">
        <v>0</v>
      </c>
    </row>
    <row r="8" spans="1:15" ht="45" x14ac:dyDescent="0.25">
      <c r="A8" s="92"/>
      <c r="B8" s="33" t="s">
        <v>130</v>
      </c>
      <c r="C8" s="22" t="s">
        <v>131</v>
      </c>
      <c r="D8" s="22">
        <v>0</v>
      </c>
      <c r="E8" s="44">
        <v>0</v>
      </c>
      <c r="F8" s="37">
        <v>1</v>
      </c>
      <c r="G8" s="37">
        <v>0</v>
      </c>
      <c r="H8" s="37">
        <v>1</v>
      </c>
      <c r="I8" s="37">
        <v>4</v>
      </c>
      <c r="J8" s="31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75" customHeight="1" x14ac:dyDescent="0.25">
      <c r="A9" s="90" t="s">
        <v>114</v>
      </c>
      <c r="B9" s="33" t="s">
        <v>113</v>
      </c>
      <c r="C9" s="22" t="s">
        <v>45</v>
      </c>
      <c r="D9" s="22">
        <v>19</v>
      </c>
      <c r="E9" s="28">
        <v>18</v>
      </c>
      <c r="F9" s="37">
        <v>26</v>
      </c>
      <c r="G9" s="37">
        <v>39</v>
      </c>
      <c r="H9" s="37">
        <v>18</v>
      </c>
      <c r="I9" s="37">
        <v>27</v>
      </c>
      <c r="J9" s="37">
        <f>3+1</f>
        <v>4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  <row r="10" spans="1:15" ht="45" x14ac:dyDescent="0.25">
      <c r="A10" s="91"/>
      <c r="B10" s="57" t="s">
        <v>285</v>
      </c>
      <c r="C10" s="56" t="s">
        <v>131</v>
      </c>
      <c r="D10" s="52">
        <v>0</v>
      </c>
      <c r="E10" s="43">
        <v>0</v>
      </c>
      <c r="F10" s="37">
        <v>0</v>
      </c>
      <c r="G10" s="37">
        <v>0</v>
      </c>
      <c r="H10" s="37">
        <v>5</v>
      </c>
      <c r="I10" s="31">
        <v>0</v>
      </c>
      <c r="J10" s="31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</row>
    <row r="11" spans="1:15" ht="45" x14ac:dyDescent="0.25">
      <c r="A11" s="92"/>
      <c r="B11" s="57" t="s">
        <v>336</v>
      </c>
      <c r="C11" s="56" t="s">
        <v>337</v>
      </c>
      <c r="D11" s="52" t="s">
        <v>338</v>
      </c>
      <c r="E11" s="43" t="s">
        <v>338</v>
      </c>
      <c r="F11" s="37" t="s">
        <v>338</v>
      </c>
      <c r="G11" s="37">
        <v>4</v>
      </c>
      <c r="H11" s="37" t="s">
        <v>338</v>
      </c>
      <c r="I11" s="31">
        <v>0</v>
      </c>
      <c r="J11" s="31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</row>
    <row r="12" spans="1:15" ht="45" x14ac:dyDescent="0.25">
      <c r="A12" s="90" t="s">
        <v>66</v>
      </c>
      <c r="B12" s="33" t="s">
        <v>67</v>
      </c>
      <c r="C12" s="22" t="s">
        <v>45</v>
      </c>
      <c r="D12" s="22">
        <v>3</v>
      </c>
      <c r="E12" s="28">
        <v>2</v>
      </c>
      <c r="F12" s="31">
        <v>0</v>
      </c>
      <c r="G12" s="37">
        <v>1</v>
      </c>
      <c r="H12" s="37">
        <v>0</v>
      </c>
      <c r="I12" s="37">
        <v>4</v>
      </c>
      <c r="J12" s="31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</row>
    <row r="13" spans="1:15" ht="45" x14ac:dyDescent="0.25">
      <c r="A13" s="91"/>
      <c r="B13" s="33" t="s">
        <v>69</v>
      </c>
      <c r="C13" s="22" t="s">
        <v>72</v>
      </c>
      <c r="D13" s="22">
        <v>3.7</v>
      </c>
      <c r="E13" s="28">
        <v>2.8</v>
      </c>
      <c r="F13" s="31">
        <v>0</v>
      </c>
      <c r="G13" s="38">
        <f>2517/1000</f>
        <v>2.5169999999999999</v>
      </c>
      <c r="H13" s="38">
        <v>0</v>
      </c>
      <c r="I13" s="38">
        <f>(4000+1800)/1000</f>
        <v>5.8</v>
      </c>
      <c r="J13" s="31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</row>
    <row r="14" spans="1:15" ht="60" x14ac:dyDescent="0.25">
      <c r="A14" s="92"/>
      <c r="B14" s="33" t="s">
        <v>306</v>
      </c>
      <c r="C14" s="22" t="s">
        <v>45</v>
      </c>
      <c r="D14" s="31">
        <v>0</v>
      </c>
      <c r="E14" s="31">
        <v>0</v>
      </c>
      <c r="F14" s="31">
        <v>0</v>
      </c>
      <c r="G14" s="37">
        <v>2</v>
      </c>
      <c r="H14" s="31">
        <v>0</v>
      </c>
      <c r="I14" s="31">
        <v>0</v>
      </c>
      <c r="J14" s="31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</row>
    <row r="15" spans="1:15" ht="90" x14ac:dyDescent="0.25">
      <c r="A15" s="33" t="s">
        <v>68</v>
      </c>
      <c r="B15" s="33" t="s">
        <v>70</v>
      </c>
      <c r="C15" s="22" t="s">
        <v>71</v>
      </c>
      <c r="D15" s="22">
        <v>0.3</v>
      </c>
      <c r="E15" s="28">
        <v>7.0000000000000007E-2</v>
      </c>
      <c r="F15" s="31">
        <v>0.26</v>
      </c>
      <c r="G15" s="31">
        <v>1.21</v>
      </c>
      <c r="H15" s="31">
        <v>0</v>
      </c>
      <c r="I15" s="38">
        <v>0.8</v>
      </c>
      <c r="J15" s="31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</row>
    <row r="16" spans="1:15" ht="120" x14ac:dyDescent="0.25">
      <c r="A16" s="33" t="s">
        <v>111</v>
      </c>
      <c r="B16" s="33" t="s">
        <v>110</v>
      </c>
      <c r="C16" s="22" t="s">
        <v>112</v>
      </c>
      <c r="D16" s="22">
        <v>0</v>
      </c>
      <c r="E16" s="28">
        <v>8</v>
      </c>
      <c r="F16" s="31">
        <v>0</v>
      </c>
      <c r="G16" s="37">
        <v>1</v>
      </c>
      <c r="H16" s="31">
        <v>0</v>
      </c>
      <c r="I16" s="37">
        <v>2</v>
      </c>
      <c r="J16" s="31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</row>
    <row r="17" spans="1:15" ht="60" x14ac:dyDescent="0.25">
      <c r="A17" s="94" t="s">
        <v>133</v>
      </c>
      <c r="B17" s="33" t="s">
        <v>129</v>
      </c>
      <c r="C17" s="22" t="s">
        <v>128</v>
      </c>
      <c r="D17" s="22">
        <v>0</v>
      </c>
      <c r="E17" s="28">
        <v>1</v>
      </c>
      <c r="F17" s="31">
        <v>0</v>
      </c>
      <c r="G17" s="37">
        <v>1</v>
      </c>
      <c r="H17" s="31">
        <v>0</v>
      </c>
      <c r="I17" s="31">
        <v>0</v>
      </c>
      <c r="J17" s="31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</row>
    <row r="18" spans="1:15" ht="45" x14ac:dyDescent="0.25">
      <c r="A18" s="94"/>
      <c r="B18" s="33" t="s">
        <v>222</v>
      </c>
      <c r="C18" s="22" t="s">
        <v>128</v>
      </c>
      <c r="D18" s="22">
        <v>0</v>
      </c>
      <c r="E18" s="43">
        <v>0</v>
      </c>
      <c r="F18" s="37">
        <v>13</v>
      </c>
      <c r="G18" s="31">
        <v>0</v>
      </c>
      <c r="H18" s="31">
        <v>0</v>
      </c>
      <c r="I18" s="37">
        <v>4</v>
      </c>
      <c r="J18" s="31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</row>
    <row r="19" spans="1:15" ht="45" x14ac:dyDescent="0.25">
      <c r="A19" s="94"/>
      <c r="B19" s="53" t="s">
        <v>303</v>
      </c>
      <c r="C19" s="22" t="s">
        <v>128</v>
      </c>
      <c r="D19" s="22">
        <v>0</v>
      </c>
      <c r="E19" s="43">
        <v>0</v>
      </c>
      <c r="F19" s="37">
        <v>0</v>
      </c>
      <c r="G19" s="37">
        <v>12</v>
      </c>
      <c r="H19" s="37">
        <v>12</v>
      </c>
      <c r="I19" s="37">
        <v>2</v>
      </c>
      <c r="J19" s="31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</row>
    <row r="20" spans="1:15" ht="45" x14ac:dyDescent="0.25">
      <c r="A20" s="94"/>
      <c r="B20" s="53" t="s">
        <v>344</v>
      </c>
      <c r="C20" s="56" t="s">
        <v>128</v>
      </c>
      <c r="D20" s="56">
        <v>0</v>
      </c>
      <c r="E20" s="43">
        <v>0</v>
      </c>
      <c r="F20" s="37">
        <v>0</v>
      </c>
      <c r="G20" s="37">
        <v>2</v>
      </c>
      <c r="H20" s="37">
        <v>1</v>
      </c>
      <c r="I20" s="31">
        <v>0</v>
      </c>
      <c r="J20" s="31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</row>
    <row r="21" spans="1:15" ht="45" x14ac:dyDescent="0.25">
      <c r="A21" s="94"/>
      <c r="B21" s="53" t="s">
        <v>355</v>
      </c>
      <c r="C21" s="56" t="s">
        <v>128</v>
      </c>
      <c r="D21" s="56">
        <v>0</v>
      </c>
      <c r="E21" s="43">
        <v>0</v>
      </c>
      <c r="F21" s="37">
        <v>0</v>
      </c>
      <c r="G21" s="37">
        <v>1</v>
      </c>
      <c r="H21" s="31">
        <v>0</v>
      </c>
      <c r="I21" s="31">
        <v>0</v>
      </c>
      <c r="J21" s="31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</row>
    <row r="22" spans="1:15" ht="60" x14ac:dyDescent="0.25">
      <c r="A22" s="94"/>
      <c r="B22" s="53" t="s">
        <v>422</v>
      </c>
      <c r="C22" s="56" t="s">
        <v>128</v>
      </c>
      <c r="D22" s="56">
        <v>0</v>
      </c>
      <c r="E22" s="43">
        <v>0</v>
      </c>
      <c r="F22" s="37">
        <v>0</v>
      </c>
      <c r="G22" s="37">
        <v>0</v>
      </c>
      <c r="H22" s="31">
        <v>0</v>
      </c>
      <c r="I22" s="37">
        <v>1</v>
      </c>
      <c r="J22" s="31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</row>
  </sheetData>
  <mergeCells count="11">
    <mergeCell ref="K1:O1"/>
    <mergeCell ref="A2:O2"/>
    <mergeCell ref="A3:A4"/>
    <mergeCell ref="B3:B4"/>
    <mergeCell ref="C3:C4"/>
    <mergeCell ref="D3:D4"/>
    <mergeCell ref="A5:A8"/>
    <mergeCell ref="A12:A14"/>
    <mergeCell ref="A9:A11"/>
    <mergeCell ref="E3:O3"/>
    <mergeCell ref="A17:A22"/>
  </mergeCells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E228"/>
  <sheetViews>
    <sheetView tabSelected="1" view="pageBreakPreview" zoomScale="60" zoomScaleNormal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RowHeight="15.75" x14ac:dyDescent="0.25"/>
  <cols>
    <col min="1" max="1" width="10.140625" style="2" customWidth="1"/>
    <col min="2" max="2" width="33.42578125" style="1" customWidth="1"/>
    <col min="3" max="3" width="20.42578125" style="1" customWidth="1"/>
    <col min="4" max="4" width="16.42578125" style="7" customWidth="1"/>
    <col min="5" max="5" width="16.140625" style="4" customWidth="1"/>
    <col min="6" max="6" width="15.42578125" style="1" customWidth="1"/>
    <col min="7" max="7" width="17.28515625" style="1" customWidth="1"/>
    <col min="8" max="8" width="15.140625" style="1" customWidth="1"/>
    <col min="9" max="9" width="16.85546875" style="4" customWidth="1"/>
    <col min="10" max="10" width="15.42578125" style="1" customWidth="1"/>
    <col min="11" max="11" width="15.5703125" style="1" customWidth="1"/>
    <col min="12" max="12" width="13.140625" style="1" customWidth="1"/>
    <col min="13" max="13" width="15.5703125" style="5" customWidth="1"/>
    <col min="14" max="14" width="13.85546875" style="1" customWidth="1"/>
    <col min="15" max="15" width="19.140625" style="1" customWidth="1"/>
    <col min="16" max="16" width="13.85546875" style="1" customWidth="1"/>
    <col min="17" max="17" width="15.5703125" style="4" customWidth="1"/>
    <col min="18" max="18" width="16.42578125" style="1" customWidth="1"/>
    <col min="19" max="19" width="15.28515625" style="1" customWidth="1"/>
    <col min="20" max="20" width="14.28515625" style="6" customWidth="1"/>
    <col min="21" max="21" width="14" style="4" customWidth="1"/>
    <col min="22" max="22" width="15.140625" style="1" customWidth="1"/>
    <col min="23" max="23" width="16.7109375" style="1" customWidth="1"/>
    <col min="24" max="24" width="13.28515625" style="6" customWidth="1"/>
    <col min="25" max="25" width="15" style="4" customWidth="1"/>
    <col min="26" max="27" width="15" style="1" customWidth="1"/>
    <col min="28" max="28" width="15.7109375" style="6" customWidth="1"/>
    <col min="29" max="29" width="13.42578125" style="4" customWidth="1"/>
    <col min="30" max="30" width="14.28515625" style="1" customWidth="1"/>
    <col min="31" max="31" width="17" style="1" customWidth="1"/>
    <col min="32" max="32" width="15.7109375" style="6" customWidth="1"/>
    <col min="33" max="33" width="14.42578125" style="4" customWidth="1"/>
    <col min="34" max="34" width="15" style="1" customWidth="1"/>
    <col min="35" max="35" width="15.5703125" style="1" customWidth="1"/>
    <col min="36" max="36" width="13.85546875" style="6" customWidth="1"/>
    <col min="37" max="37" width="13.28515625" style="4" customWidth="1"/>
    <col min="38" max="38" width="11.7109375" style="1" customWidth="1"/>
    <col min="39" max="39" width="14.42578125" style="1" customWidth="1"/>
    <col min="40" max="40" width="10.5703125" style="6" customWidth="1"/>
    <col min="41" max="41" width="13.42578125" style="4" customWidth="1"/>
    <col min="42" max="42" width="9.85546875" style="1" customWidth="1"/>
    <col min="43" max="43" width="13.7109375" style="1" customWidth="1"/>
    <col min="44" max="44" width="10.5703125" style="6" customWidth="1"/>
    <col min="45" max="45" width="12.140625" style="4" customWidth="1"/>
    <col min="46" max="46" width="12.7109375" style="1" customWidth="1"/>
    <col min="47" max="47" width="15" style="1" customWidth="1"/>
    <col min="48" max="48" width="12.140625" style="6" customWidth="1"/>
    <col min="49" max="49" width="13" style="4" customWidth="1"/>
    <col min="50" max="50" width="11.5703125" style="1" customWidth="1"/>
    <col min="51" max="51" width="17" style="1" customWidth="1"/>
    <col min="52" max="52" width="10.85546875" style="6" customWidth="1"/>
    <col min="53" max="16384" width="9.140625" style="1"/>
  </cols>
  <sheetData>
    <row r="1" spans="1:55" ht="60" customHeight="1" x14ac:dyDescent="0.25">
      <c r="AX1" s="104" t="s">
        <v>35</v>
      </c>
      <c r="AY1" s="104"/>
      <c r="AZ1" s="104"/>
    </row>
    <row r="2" spans="1:55" ht="44.25" customHeight="1" x14ac:dyDescent="0.25">
      <c r="AX2" s="104"/>
      <c r="AY2" s="104"/>
      <c r="AZ2" s="104"/>
    </row>
    <row r="3" spans="1:55" ht="30.75" customHeight="1" x14ac:dyDescent="0.25">
      <c r="A3" s="98" t="s">
        <v>34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1"/>
      <c r="AJ3" s="1"/>
      <c r="AK3" s="1"/>
      <c r="AN3" s="1"/>
      <c r="AO3" s="1"/>
      <c r="AR3" s="1"/>
      <c r="AS3" s="1"/>
      <c r="AV3" s="1"/>
      <c r="AW3" s="1"/>
      <c r="AX3" s="104"/>
      <c r="AY3" s="104"/>
      <c r="AZ3" s="104"/>
      <c r="BA3" s="15"/>
      <c r="BB3" s="15"/>
      <c r="BC3" s="15"/>
    </row>
    <row r="4" spans="1:55" x14ac:dyDescent="0.25">
      <c r="E4" s="3"/>
    </row>
    <row r="5" spans="1:55" x14ac:dyDescent="0.25">
      <c r="A5" s="99" t="s">
        <v>0</v>
      </c>
      <c r="B5" s="100" t="s">
        <v>1</v>
      </c>
      <c r="C5" s="100" t="s">
        <v>2</v>
      </c>
      <c r="D5" s="100" t="s">
        <v>3</v>
      </c>
      <c r="E5" s="101" t="s">
        <v>4</v>
      </c>
      <c r="F5" s="101"/>
      <c r="G5" s="101"/>
      <c r="H5" s="101"/>
      <c r="I5" s="101" t="s">
        <v>5</v>
      </c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5" x14ac:dyDescent="0.25">
      <c r="A6" s="99"/>
      <c r="B6" s="100"/>
      <c r="C6" s="100"/>
      <c r="D6" s="100"/>
      <c r="E6" s="101"/>
      <c r="F6" s="101"/>
      <c r="G6" s="101"/>
      <c r="H6" s="101"/>
      <c r="I6" s="101" t="s">
        <v>6</v>
      </c>
      <c r="J6" s="101"/>
      <c r="K6" s="101"/>
      <c r="L6" s="101"/>
      <c r="M6" s="101" t="s">
        <v>7</v>
      </c>
      <c r="N6" s="101"/>
      <c r="O6" s="101"/>
      <c r="P6" s="101"/>
      <c r="Q6" s="101" t="s">
        <v>8</v>
      </c>
      <c r="R6" s="101"/>
      <c r="S6" s="101"/>
      <c r="T6" s="101"/>
      <c r="U6" s="101" t="s">
        <v>9</v>
      </c>
      <c r="V6" s="101"/>
      <c r="W6" s="101"/>
      <c r="X6" s="101"/>
      <c r="Y6" s="101" t="s">
        <v>10</v>
      </c>
      <c r="Z6" s="101"/>
      <c r="AA6" s="101"/>
      <c r="AB6" s="101"/>
      <c r="AC6" s="101" t="s">
        <v>11</v>
      </c>
      <c r="AD6" s="101"/>
      <c r="AE6" s="101"/>
      <c r="AF6" s="101"/>
      <c r="AG6" s="101" t="s">
        <v>12</v>
      </c>
      <c r="AH6" s="101"/>
      <c r="AI6" s="101"/>
      <c r="AJ6" s="101"/>
      <c r="AK6" s="101" t="s">
        <v>13</v>
      </c>
      <c r="AL6" s="101"/>
      <c r="AM6" s="101"/>
      <c r="AN6" s="101"/>
      <c r="AO6" s="101" t="s">
        <v>14</v>
      </c>
      <c r="AP6" s="101"/>
      <c r="AQ6" s="101"/>
      <c r="AR6" s="101"/>
      <c r="AS6" s="101" t="s">
        <v>15</v>
      </c>
      <c r="AT6" s="101"/>
      <c r="AU6" s="101"/>
      <c r="AV6" s="101"/>
      <c r="AW6" s="101" t="s">
        <v>16</v>
      </c>
      <c r="AX6" s="101"/>
      <c r="AY6" s="101"/>
      <c r="AZ6" s="101"/>
    </row>
    <row r="7" spans="1:55" x14ac:dyDescent="0.25">
      <c r="A7" s="99"/>
      <c r="B7" s="100"/>
      <c r="C7" s="100"/>
      <c r="D7" s="100"/>
      <c r="E7" s="103" t="s">
        <v>17</v>
      </c>
      <c r="F7" s="102"/>
      <c r="G7" s="102"/>
      <c r="H7" s="102"/>
      <c r="I7" s="103" t="s">
        <v>17</v>
      </c>
      <c r="J7" s="102"/>
      <c r="K7" s="102"/>
      <c r="L7" s="102"/>
      <c r="M7" s="103" t="s">
        <v>17</v>
      </c>
      <c r="N7" s="102"/>
      <c r="O7" s="102"/>
      <c r="P7" s="102"/>
      <c r="Q7" s="103" t="s">
        <v>17</v>
      </c>
      <c r="R7" s="102"/>
      <c r="S7" s="102"/>
      <c r="T7" s="102"/>
      <c r="U7" s="103" t="s">
        <v>17</v>
      </c>
      <c r="V7" s="102"/>
      <c r="W7" s="102"/>
      <c r="X7" s="102"/>
      <c r="Y7" s="103" t="s">
        <v>17</v>
      </c>
      <c r="Z7" s="102"/>
      <c r="AA7" s="102"/>
      <c r="AB7" s="102"/>
      <c r="AC7" s="103" t="s">
        <v>17</v>
      </c>
      <c r="AD7" s="102"/>
      <c r="AE7" s="102"/>
      <c r="AF7" s="102"/>
      <c r="AG7" s="103" t="s">
        <v>17</v>
      </c>
      <c r="AH7" s="102"/>
      <c r="AI7" s="102"/>
      <c r="AJ7" s="102"/>
      <c r="AK7" s="103" t="s">
        <v>17</v>
      </c>
      <c r="AL7" s="102"/>
      <c r="AM7" s="102"/>
      <c r="AN7" s="102"/>
      <c r="AO7" s="103" t="s">
        <v>17</v>
      </c>
      <c r="AP7" s="102"/>
      <c r="AQ7" s="102"/>
      <c r="AR7" s="102"/>
      <c r="AS7" s="103" t="s">
        <v>17</v>
      </c>
      <c r="AT7" s="102"/>
      <c r="AU7" s="102"/>
      <c r="AV7" s="102"/>
      <c r="AW7" s="103" t="s">
        <v>17</v>
      </c>
      <c r="AX7" s="102"/>
      <c r="AY7" s="102"/>
      <c r="AZ7" s="102"/>
    </row>
    <row r="8" spans="1:55" s="7" customFormat="1" ht="52.5" customHeight="1" x14ac:dyDescent="0.25">
      <c r="A8" s="99"/>
      <c r="B8" s="100"/>
      <c r="C8" s="100"/>
      <c r="D8" s="100"/>
      <c r="E8" s="103"/>
      <c r="F8" s="76" t="s">
        <v>18</v>
      </c>
      <c r="G8" s="76" t="s">
        <v>19</v>
      </c>
      <c r="H8" s="76" t="s">
        <v>20</v>
      </c>
      <c r="I8" s="103"/>
      <c r="J8" s="76" t="s">
        <v>18</v>
      </c>
      <c r="K8" s="76" t="s">
        <v>19</v>
      </c>
      <c r="L8" s="76" t="s">
        <v>20</v>
      </c>
      <c r="M8" s="103"/>
      <c r="N8" s="76" t="s">
        <v>18</v>
      </c>
      <c r="O8" s="76" t="s">
        <v>19</v>
      </c>
      <c r="P8" s="76" t="s">
        <v>20</v>
      </c>
      <c r="Q8" s="103"/>
      <c r="R8" s="76" t="s">
        <v>18</v>
      </c>
      <c r="S8" s="76" t="s">
        <v>19</v>
      </c>
      <c r="T8" s="76" t="s">
        <v>20</v>
      </c>
      <c r="U8" s="103"/>
      <c r="V8" s="76" t="s">
        <v>18</v>
      </c>
      <c r="W8" s="76" t="s">
        <v>19</v>
      </c>
      <c r="X8" s="76" t="s">
        <v>20</v>
      </c>
      <c r="Y8" s="103"/>
      <c r="Z8" s="76" t="s">
        <v>18</v>
      </c>
      <c r="AA8" s="76" t="s">
        <v>19</v>
      </c>
      <c r="AB8" s="76" t="s">
        <v>20</v>
      </c>
      <c r="AC8" s="103"/>
      <c r="AD8" s="76" t="s">
        <v>18</v>
      </c>
      <c r="AE8" s="76" t="s">
        <v>19</v>
      </c>
      <c r="AF8" s="76" t="s">
        <v>20</v>
      </c>
      <c r="AG8" s="103"/>
      <c r="AH8" s="76" t="s">
        <v>18</v>
      </c>
      <c r="AI8" s="76" t="s">
        <v>19</v>
      </c>
      <c r="AJ8" s="76" t="s">
        <v>20</v>
      </c>
      <c r="AK8" s="103"/>
      <c r="AL8" s="76" t="s">
        <v>18</v>
      </c>
      <c r="AM8" s="76" t="s">
        <v>19</v>
      </c>
      <c r="AN8" s="76" t="s">
        <v>20</v>
      </c>
      <c r="AO8" s="103"/>
      <c r="AP8" s="76" t="s">
        <v>18</v>
      </c>
      <c r="AQ8" s="76" t="s">
        <v>19</v>
      </c>
      <c r="AR8" s="76" t="s">
        <v>20</v>
      </c>
      <c r="AS8" s="103"/>
      <c r="AT8" s="76" t="s">
        <v>18</v>
      </c>
      <c r="AU8" s="76" t="s">
        <v>19</v>
      </c>
      <c r="AV8" s="76" t="s">
        <v>20</v>
      </c>
      <c r="AW8" s="103"/>
      <c r="AX8" s="76" t="s">
        <v>18</v>
      </c>
      <c r="AY8" s="76" t="s">
        <v>19</v>
      </c>
      <c r="AZ8" s="76" t="s">
        <v>20</v>
      </c>
    </row>
    <row r="9" spans="1:55" s="7" customFormat="1" x14ac:dyDescent="0.25">
      <c r="A9" s="77">
        <v>1</v>
      </c>
      <c r="B9" s="76">
        <v>2</v>
      </c>
      <c r="C9" s="76">
        <v>3</v>
      </c>
      <c r="D9" s="76">
        <v>4</v>
      </c>
      <c r="E9" s="76">
        <v>5</v>
      </c>
      <c r="F9" s="76">
        <v>6</v>
      </c>
      <c r="G9" s="76">
        <v>7</v>
      </c>
      <c r="H9" s="76">
        <v>8</v>
      </c>
      <c r="I9" s="77" t="s">
        <v>148</v>
      </c>
      <c r="J9" s="76">
        <v>10</v>
      </c>
      <c r="K9" s="76">
        <v>11</v>
      </c>
      <c r="L9" s="77" t="s">
        <v>149</v>
      </c>
      <c r="M9" s="76">
        <v>13</v>
      </c>
      <c r="N9" s="76">
        <v>14</v>
      </c>
      <c r="O9" s="76">
        <v>15</v>
      </c>
      <c r="P9" s="76">
        <v>16</v>
      </c>
      <c r="Q9" s="77" t="s">
        <v>150</v>
      </c>
      <c r="R9" s="76">
        <v>18</v>
      </c>
      <c r="S9" s="76">
        <v>19</v>
      </c>
      <c r="T9" s="77" t="s">
        <v>151</v>
      </c>
      <c r="U9" s="76">
        <v>21</v>
      </c>
      <c r="V9" s="76">
        <v>22</v>
      </c>
      <c r="W9" s="76">
        <v>23</v>
      </c>
      <c r="X9" s="76">
        <v>24</v>
      </c>
      <c r="Y9" s="77" t="s">
        <v>152</v>
      </c>
      <c r="Z9" s="76">
        <v>26</v>
      </c>
      <c r="AA9" s="76">
        <v>27</v>
      </c>
      <c r="AB9" s="77" t="s">
        <v>153</v>
      </c>
      <c r="AC9" s="76">
        <v>29</v>
      </c>
      <c r="AD9" s="76">
        <v>30</v>
      </c>
      <c r="AE9" s="76">
        <v>31</v>
      </c>
      <c r="AF9" s="76">
        <v>32</v>
      </c>
      <c r="AG9" s="77" t="s">
        <v>154</v>
      </c>
      <c r="AH9" s="76">
        <v>34</v>
      </c>
      <c r="AI9" s="76">
        <v>35</v>
      </c>
      <c r="AJ9" s="77" t="s">
        <v>155</v>
      </c>
      <c r="AK9" s="76">
        <v>37</v>
      </c>
      <c r="AL9" s="76">
        <v>38</v>
      </c>
      <c r="AM9" s="76">
        <v>39</v>
      </c>
      <c r="AN9" s="76">
        <v>40</v>
      </c>
      <c r="AO9" s="77" t="s">
        <v>156</v>
      </c>
      <c r="AP9" s="76">
        <v>42</v>
      </c>
      <c r="AQ9" s="76">
        <v>43</v>
      </c>
      <c r="AR9" s="77" t="s">
        <v>157</v>
      </c>
      <c r="AS9" s="76">
        <v>45</v>
      </c>
      <c r="AT9" s="76">
        <v>46</v>
      </c>
      <c r="AU9" s="76">
        <v>47</v>
      </c>
      <c r="AV9" s="76">
        <v>48</v>
      </c>
      <c r="AW9" s="77" t="s">
        <v>158</v>
      </c>
      <c r="AX9" s="76">
        <v>50</v>
      </c>
      <c r="AY9" s="76">
        <v>51</v>
      </c>
      <c r="AZ9" s="77" t="s">
        <v>159</v>
      </c>
    </row>
    <row r="10" spans="1:55" s="9" customFormat="1" x14ac:dyDescent="0.25">
      <c r="A10" s="77"/>
      <c r="B10" s="100" t="s">
        <v>33</v>
      </c>
      <c r="C10" s="100"/>
      <c r="D10" s="100"/>
      <c r="E10" s="8">
        <f t="shared" ref="E10:AZ10" si="0">E11+E52+E193+E200+E214+E216</f>
        <v>754400.99999999988</v>
      </c>
      <c r="F10" s="8">
        <f t="shared" si="0"/>
        <v>172031.2</v>
      </c>
      <c r="G10" s="8">
        <f t="shared" si="0"/>
        <v>582369.7999999997</v>
      </c>
      <c r="H10" s="8">
        <f t="shared" si="0"/>
        <v>0</v>
      </c>
      <c r="I10" s="8">
        <f t="shared" si="0"/>
        <v>41150.199999999997</v>
      </c>
      <c r="J10" s="8">
        <f t="shared" si="0"/>
        <v>0</v>
      </c>
      <c r="K10" s="8">
        <f t="shared" si="0"/>
        <v>41150.199999999997</v>
      </c>
      <c r="L10" s="8">
        <f t="shared" si="0"/>
        <v>0</v>
      </c>
      <c r="M10" s="8">
        <f t="shared" si="0"/>
        <v>100901.60000000003</v>
      </c>
      <c r="N10" s="8">
        <f t="shared" si="0"/>
        <v>0</v>
      </c>
      <c r="O10" s="8">
        <f t="shared" si="0"/>
        <v>100901.60000000003</v>
      </c>
      <c r="P10" s="8">
        <f t="shared" si="0"/>
        <v>0</v>
      </c>
      <c r="Q10" s="8">
        <f t="shared" si="0"/>
        <v>122362.9</v>
      </c>
      <c r="R10" s="8">
        <f t="shared" si="0"/>
        <v>0</v>
      </c>
      <c r="S10" s="8">
        <f t="shared" si="0"/>
        <v>122362.9</v>
      </c>
      <c r="T10" s="8">
        <f t="shared" si="0"/>
        <v>0</v>
      </c>
      <c r="U10" s="8">
        <f t="shared" si="0"/>
        <v>52747.4</v>
      </c>
      <c r="V10" s="8">
        <f t="shared" si="0"/>
        <v>0</v>
      </c>
      <c r="W10" s="8">
        <f t="shared" si="0"/>
        <v>52747.4</v>
      </c>
      <c r="X10" s="8">
        <f t="shared" si="0"/>
        <v>0</v>
      </c>
      <c r="Y10" s="8">
        <f t="shared" si="0"/>
        <v>313666.2</v>
      </c>
      <c r="Z10" s="8">
        <f t="shared" si="0"/>
        <v>150212.6</v>
      </c>
      <c r="AA10" s="8">
        <f t="shared" si="0"/>
        <v>163453.6</v>
      </c>
      <c r="AB10" s="8">
        <f t="shared" si="0"/>
        <v>0</v>
      </c>
      <c r="AC10" s="8">
        <f t="shared" si="0"/>
        <v>93572.700000000012</v>
      </c>
      <c r="AD10" s="8">
        <f t="shared" si="0"/>
        <v>21818.6</v>
      </c>
      <c r="AE10" s="8">
        <f t="shared" si="0"/>
        <v>71754.100000000006</v>
      </c>
      <c r="AF10" s="8">
        <f t="shared" si="0"/>
        <v>0</v>
      </c>
      <c r="AG10" s="8">
        <f t="shared" si="0"/>
        <v>30000</v>
      </c>
      <c r="AH10" s="8">
        <f t="shared" si="0"/>
        <v>0</v>
      </c>
      <c r="AI10" s="8">
        <f t="shared" si="0"/>
        <v>30000</v>
      </c>
      <c r="AJ10" s="8">
        <f t="shared" si="0"/>
        <v>0</v>
      </c>
      <c r="AK10" s="8">
        <f t="shared" si="0"/>
        <v>0</v>
      </c>
      <c r="AL10" s="8">
        <f t="shared" si="0"/>
        <v>0</v>
      </c>
      <c r="AM10" s="8">
        <f t="shared" si="0"/>
        <v>0</v>
      </c>
      <c r="AN10" s="8">
        <f t="shared" si="0"/>
        <v>0</v>
      </c>
      <c r="AO10" s="8">
        <f t="shared" si="0"/>
        <v>0</v>
      </c>
      <c r="AP10" s="8">
        <f t="shared" si="0"/>
        <v>0</v>
      </c>
      <c r="AQ10" s="8">
        <f t="shared" si="0"/>
        <v>0</v>
      </c>
      <c r="AR10" s="8">
        <f t="shared" si="0"/>
        <v>0</v>
      </c>
      <c r="AS10" s="8">
        <f t="shared" si="0"/>
        <v>0</v>
      </c>
      <c r="AT10" s="8">
        <f t="shared" si="0"/>
        <v>0</v>
      </c>
      <c r="AU10" s="8">
        <f t="shared" si="0"/>
        <v>0</v>
      </c>
      <c r="AV10" s="8">
        <f t="shared" si="0"/>
        <v>0</v>
      </c>
      <c r="AW10" s="8">
        <f t="shared" si="0"/>
        <v>0</v>
      </c>
      <c r="AX10" s="8">
        <f t="shared" si="0"/>
        <v>0</v>
      </c>
      <c r="AY10" s="8">
        <f t="shared" si="0"/>
        <v>0</v>
      </c>
      <c r="AZ10" s="8">
        <f t="shared" si="0"/>
        <v>0</v>
      </c>
    </row>
    <row r="11" spans="1:55" s="9" customFormat="1" x14ac:dyDescent="0.25">
      <c r="A11" s="77" t="s">
        <v>21</v>
      </c>
      <c r="B11" s="105" t="s">
        <v>36</v>
      </c>
      <c r="C11" s="105"/>
      <c r="D11" s="105"/>
      <c r="E11" s="8">
        <f t="shared" ref="E11:AZ11" si="1">SUM(E12:E51)</f>
        <v>343946.80000000005</v>
      </c>
      <c r="F11" s="8">
        <f t="shared" si="1"/>
        <v>172031.2</v>
      </c>
      <c r="G11" s="8">
        <f t="shared" si="1"/>
        <v>171915.59999999998</v>
      </c>
      <c r="H11" s="8">
        <f t="shared" si="1"/>
        <v>0</v>
      </c>
      <c r="I11" s="8">
        <f t="shared" si="1"/>
        <v>26084.699999999997</v>
      </c>
      <c r="J11" s="8">
        <f t="shared" si="1"/>
        <v>0</v>
      </c>
      <c r="K11" s="8">
        <f t="shared" si="1"/>
        <v>26084.699999999997</v>
      </c>
      <c r="L11" s="8">
        <f t="shared" si="1"/>
        <v>0</v>
      </c>
      <c r="M11" s="8">
        <f t="shared" si="1"/>
        <v>12717.1</v>
      </c>
      <c r="N11" s="8">
        <f t="shared" si="1"/>
        <v>0</v>
      </c>
      <c r="O11" s="8">
        <f t="shared" si="1"/>
        <v>12717.1</v>
      </c>
      <c r="P11" s="8">
        <f t="shared" si="1"/>
        <v>0</v>
      </c>
      <c r="Q11" s="8">
        <f t="shared" si="1"/>
        <v>28479.599999999999</v>
      </c>
      <c r="R11" s="8">
        <f t="shared" si="1"/>
        <v>0</v>
      </c>
      <c r="S11" s="8">
        <f t="shared" si="1"/>
        <v>28479.599999999999</v>
      </c>
      <c r="T11" s="8">
        <f t="shared" si="1"/>
        <v>0</v>
      </c>
      <c r="U11" s="8">
        <f t="shared" si="1"/>
        <v>15105.5</v>
      </c>
      <c r="V11" s="8">
        <f t="shared" si="1"/>
        <v>0</v>
      </c>
      <c r="W11" s="8">
        <f t="shared" si="1"/>
        <v>15105.5</v>
      </c>
      <c r="X11" s="8">
        <f t="shared" si="1"/>
        <v>0</v>
      </c>
      <c r="Y11" s="8">
        <f t="shared" si="1"/>
        <v>210135.5</v>
      </c>
      <c r="Z11" s="8">
        <f t="shared" si="1"/>
        <v>150212.6</v>
      </c>
      <c r="AA11" s="8">
        <f t="shared" si="1"/>
        <v>59922.9</v>
      </c>
      <c r="AB11" s="8">
        <f t="shared" si="1"/>
        <v>0</v>
      </c>
      <c r="AC11" s="8">
        <f t="shared" si="1"/>
        <v>51424.4</v>
      </c>
      <c r="AD11" s="8">
        <f t="shared" si="1"/>
        <v>21818.6</v>
      </c>
      <c r="AE11" s="8">
        <f t="shared" si="1"/>
        <v>29605.8</v>
      </c>
      <c r="AF11" s="8">
        <f t="shared" si="1"/>
        <v>0</v>
      </c>
      <c r="AG11" s="8">
        <f t="shared" si="1"/>
        <v>0</v>
      </c>
      <c r="AH11" s="8">
        <f t="shared" si="1"/>
        <v>0</v>
      </c>
      <c r="AI11" s="8">
        <f t="shared" si="1"/>
        <v>0</v>
      </c>
      <c r="AJ11" s="8">
        <f t="shared" si="1"/>
        <v>0</v>
      </c>
      <c r="AK11" s="8">
        <f t="shared" si="1"/>
        <v>0</v>
      </c>
      <c r="AL11" s="8">
        <f t="shared" si="1"/>
        <v>0</v>
      </c>
      <c r="AM11" s="8">
        <f t="shared" si="1"/>
        <v>0</v>
      </c>
      <c r="AN11" s="8">
        <f t="shared" si="1"/>
        <v>0</v>
      </c>
      <c r="AO11" s="8">
        <f t="shared" si="1"/>
        <v>0</v>
      </c>
      <c r="AP11" s="8">
        <f t="shared" si="1"/>
        <v>0</v>
      </c>
      <c r="AQ11" s="8">
        <f t="shared" si="1"/>
        <v>0</v>
      </c>
      <c r="AR11" s="8">
        <f t="shared" si="1"/>
        <v>0</v>
      </c>
      <c r="AS11" s="8">
        <f t="shared" si="1"/>
        <v>0</v>
      </c>
      <c r="AT11" s="8">
        <f t="shared" si="1"/>
        <v>0</v>
      </c>
      <c r="AU11" s="8">
        <f t="shared" si="1"/>
        <v>0</v>
      </c>
      <c r="AV11" s="8">
        <f t="shared" si="1"/>
        <v>0</v>
      </c>
      <c r="AW11" s="8">
        <f t="shared" si="1"/>
        <v>0</v>
      </c>
      <c r="AX11" s="8">
        <f t="shared" si="1"/>
        <v>0</v>
      </c>
      <c r="AY11" s="8">
        <f t="shared" si="1"/>
        <v>0</v>
      </c>
      <c r="AZ11" s="8">
        <f t="shared" si="1"/>
        <v>0</v>
      </c>
    </row>
    <row r="12" spans="1:55" ht="72.75" customHeight="1" x14ac:dyDescent="0.25">
      <c r="A12" s="10" t="s">
        <v>52</v>
      </c>
      <c r="B12" s="34" t="s">
        <v>53</v>
      </c>
      <c r="C12" s="11" t="s">
        <v>22</v>
      </c>
      <c r="D12" s="11" t="s">
        <v>54</v>
      </c>
      <c r="E12" s="13">
        <f t="shared" ref="E12:E37" si="2">I12+M12+Q12+U12+Y12+AC12+AG12+AK12+AO12</f>
        <v>20754.899999999998</v>
      </c>
      <c r="F12" s="13">
        <f t="shared" ref="F12:F37" si="3">J12+N12+R12+V12+Z12+AD12+AH12+AL12+AP12</f>
        <v>0</v>
      </c>
      <c r="G12" s="13">
        <f t="shared" ref="G12:G37" si="4">K12+O12+S12+W12+AA12+AE12+AI12+AM12+AQ12</f>
        <v>20754.899999999998</v>
      </c>
      <c r="H12" s="13">
        <f t="shared" ref="H12:H37" si="5">L12+P12+T12+X12+AB12+AF12+AJ12+AN12+AR12</f>
        <v>0</v>
      </c>
      <c r="I12" s="24">
        <f>K12</f>
        <v>20754.899999999998</v>
      </c>
      <c r="J12" s="29">
        <v>0</v>
      </c>
      <c r="K12" s="24">
        <f>21502.1-747.2</f>
        <v>20754.899999999998</v>
      </c>
      <c r="L12" s="29">
        <v>0</v>
      </c>
      <c r="M12" s="13">
        <f>O12</f>
        <v>0</v>
      </c>
      <c r="N12" s="29">
        <v>0</v>
      </c>
      <c r="O12" s="29">
        <v>0</v>
      </c>
      <c r="P12" s="29">
        <v>0</v>
      </c>
      <c r="Q12" s="13">
        <f>S12</f>
        <v>0</v>
      </c>
      <c r="R12" s="29">
        <v>0</v>
      </c>
      <c r="S12" s="29">
        <v>0</v>
      </c>
      <c r="T12" s="29">
        <v>0</v>
      </c>
      <c r="U12" s="13">
        <f>W12</f>
        <v>0</v>
      </c>
      <c r="V12" s="29">
        <v>0</v>
      </c>
      <c r="W12" s="29">
        <v>0</v>
      </c>
      <c r="X12" s="29">
        <v>0</v>
      </c>
      <c r="Y12" s="13">
        <f>AA12</f>
        <v>0</v>
      </c>
      <c r="Z12" s="29">
        <v>0</v>
      </c>
      <c r="AA12" s="29">
        <v>0</v>
      </c>
      <c r="AB12" s="29">
        <v>0</v>
      </c>
      <c r="AC12" s="13">
        <f>AE12</f>
        <v>0</v>
      </c>
      <c r="AD12" s="29">
        <v>0</v>
      </c>
      <c r="AE12" s="29">
        <v>0</v>
      </c>
      <c r="AF12" s="29">
        <v>0</v>
      </c>
      <c r="AG12" s="13">
        <f>AI12</f>
        <v>0</v>
      </c>
      <c r="AH12" s="29">
        <v>0</v>
      </c>
      <c r="AI12" s="29">
        <v>0</v>
      </c>
      <c r="AJ12" s="29">
        <v>0</v>
      </c>
      <c r="AK12" s="13">
        <f>AM12</f>
        <v>0</v>
      </c>
      <c r="AL12" s="29">
        <v>0</v>
      </c>
      <c r="AM12" s="29">
        <v>0</v>
      </c>
      <c r="AN12" s="29">
        <v>0</v>
      </c>
      <c r="AO12" s="13">
        <f>AQ12</f>
        <v>0</v>
      </c>
      <c r="AP12" s="29">
        <v>0</v>
      </c>
      <c r="AQ12" s="29">
        <v>0</v>
      </c>
      <c r="AR12" s="29">
        <v>0</v>
      </c>
      <c r="AS12" s="13">
        <f>AU12</f>
        <v>0</v>
      </c>
      <c r="AT12" s="29">
        <v>0</v>
      </c>
      <c r="AU12" s="29">
        <v>0</v>
      </c>
      <c r="AV12" s="29">
        <v>0</v>
      </c>
      <c r="AW12" s="13">
        <f>AY12</f>
        <v>0</v>
      </c>
      <c r="AX12" s="29">
        <v>0</v>
      </c>
      <c r="AY12" s="29">
        <v>0</v>
      </c>
      <c r="AZ12" s="29">
        <v>0</v>
      </c>
    </row>
    <row r="13" spans="1:55" ht="78.75" x14ac:dyDescent="0.25">
      <c r="A13" s="10" t="s">
        <v>31</v>
      </c>
      <c r="B13" s="18" t="s">
        <v>135</v>
      </c>
      <c r="C13" s="11" t="s">
        <v>22</v>
      </c>
      <c r="D13" s="11" t="s">
        <v>23</v>
      </c>
      <c r="E13" s="13">
        <f t="shared" si="2"/>
        <v>1546.9</v>
      </c>
      <c r="F13" s="13">
        <f t="shared" si="3"/>
        <v>0</v>
      </c>
      <c r="G13" s="13">
        <f t="shared" si="4"/>
        <v>1546.9</v>
      </c>
      <c r="H13" s="13">
        <f t="shared" si="5"/>
        <v>0</v>
      </c>
      <c r="I13" s="30">
        <f>K13</f>
        <v>0</v>
      </c>
      <c r="J13" s="29">
        <v>0</v>
      </c>
      <c r="K13" s="30">
        <f>1830.7-283.8-1546.9</f>
        <v>0</v>
      </c>
      <c r="L13" s="29">
        <v>0</v>
      </c>
      <c r="M13" s="13">
        <f t="shared" ref="M13" si="6">O13</f>
        <v>1546.9</v>
      </c>
      <c r="N13" s="29">
        <v>0</v>
      </c>
      <c r="O13" s="36">
        <v>1546.9</v>
      </c>
      <c r="P13" s="29">
        <v>0</v>
      </c>
      <c r="Q13" s="13">
        <f t="shared" ref="Q13:Q15" si="7">S13</f>
        <v>0</v>
      </c>
      <c r="R13" s="29">
        <v>0</v>
      </c>
      <c r="S13" s="29">
        <v>0</v>
      </c>
      <c r="T13" s="29">
        <v>0</v>
      </c>
      <c r="U13" s="13">
        <f t="shared" ref="U13:U15" si="8">W13</f>
        <v>0</v>
      </c>
      <c r="V13" s="29">
        <v>0</v>
      </c>
      <c r="W13" s="29">
        <v>0</v>
      </c>
      <c r="X13" s="29">
        <v>0</v>
      </c>
      <c r="Y13" s="13">
        <f t="shared" ref="Y13:Y15" si="9">AA13</f>
        <v>0</v>
      </c>
      <c r="Z13" s="29">
        <v>0</v>
      </c>
      <c r="AA13" s="29">
        <v>0</v>
      </c>
      <c r="AB13" s="29">
        <v>0</v>
      </c>
      <c r="AC13" s="13">
        <f t="shared" ref="AC13:AC15" si="10">AE13</f>
        <v>0</v>
      </c>
      <c r="AD13" s="29">
        <v>0</v>
      </c>
      <c r="AE13" s="29">
        <v>0</v>
      </c>
      <c r="AF13" s="29">
        <v>0</v>
      </c>
      <c r="AG13" s="13">
        <f t="shared" ref="AG13:AG15" si="11">AI13</f>
        <v>0</v>
      </c>
      <c r="AH13" s="29">
        <v>0</v>
      </c>
      <c r="AI13" s="29">
        <v>0</v>
      </c>
      <c r="AJ13" s="29">
        <v>0</v>
      </c>
      <c r="AK13" s="13">
        <f t="shared" ref="AK13:AK15" si="12">AM13</f>
        <v>0</v>
      </c>
      <c r="AL13" s="29">
        <v>0</v>
      </c>
      <c r="AM13" s="29">
        <v>0</v>
      </c>
      <c r="AN13" s="29">
        <v>0</v>
      </c>
      <c r="AO13" s="13">
        <f t="shared" ref="AO13:AO15" si="13">AQ13</f>
        <v>0</v>
      </c>
      <c r="AP13" s="29">
        <v>0</v>
      </c>
      <c r="AQ13" s="29">
        <v>0</v>
      </c>
      <c r="AR13" s="29">
        <v>0</v>
      </c>
      <c r="AS13" s="13">
        <f t="shared" ref="AS13:AS15" si="14">AU13</f>
        <v>0</v>
      </c>
      <c r="AT13" s="29">
        <v>0</v>
      </c>
      <c r="AU13" s="29">
        <v>0</v>
      </c>
      <c r="AV13" s="29">
        <v>0</v>
      </c>
      <c r="AW13" s="13">
        <f t="shared" ref="AW13:AW15" si="15">AY13</f>
        <v>0</v>
      </c>
      <c r="AX13" s="29">
        <v>0</v>
      </c>
      <c r="AY13" s="29">
        <v>0</v>
      </c>
      <c r="AZ13" s="29">
        <v>0</v>
      </c>
    </row>
    <row r="14" spans="1:55" ht="78.75" x14ac:dyDescent="0.25">
      <c r="A14" s="10" t="s">
        <v>32</v>
      </c>
      <c r="B14" s="18" t="s">
        <v>255</v>
      </c>
      <c r="C14" s="11" t="s">
        <v>22</v>
      </c>
      <c r="D14" s="11" t="s">
        <v>23</v>
      </c>
      <c r="E14" s="13">
        <f t="shared" si="2"/>
        <v>47529.200000000004</v>
      </c>
      <c r="F14" s="13">
        <f t="shared" si="3"/>
        <v>42304.600000000006</v>
      </c>
      <c r="G14" s="13">
        <f t="shared" si="4"/>
        <v>5224.6000000000004</v>
      </c>
      <c r="H14" s="13">
        <f t="shared" si="5"/>
        <v>0</v>
      </c>
      <c r="I14" s="30">
        <f>K14</f>
        <v>0</v>
      </c>
      <c r="J14" s="29">
        <v>0</v>
      </c>
      <c r="K14" s="30">
        <f>1830.7-283.8-1546.9</f>
        <v>0</v>
      </c>
      <c r="L14" s="29">
        <v>0</v>
      </c>
      <c r="M14" s="13">
        <f t="shared" ref="M14" si="16">O14</f>
        <v>0</v>
      </c>
      <c r="N14" s="29">
        <v>0</v>
      </c>
      <c r="O14" s="36">
        <v>0</v>
      </c>
      <c r="P14" s="29">
        <v>0</v>
      </c>
      <c r="Q14" s="13">
        <f t="shared" ref="Q14" si="17">S14</f>
        <v>0</v>
      </c>
      <c r="R14" s="29">
        <v>0</v>
      </c>
      <c r="S14" s="36">
        <f>18686.6+7137.3-25823.9</f>
        <v>0</v>
      </c>
      <c r="T14" s="29">
        <v>0</v>
      </c>
      <c r="U14" s="13">
        <f>V14+W14+X14</f>
        <v>0</v>
      </c>
      <c r="V14" s="36">
        <f>7188.2-7188.2</f>
        <v>0</v>
      </c>
      <c r="W14" s="36">
        <f>1850.2-1850.2</f>
        <v>0</v>
      </c>
      <c r="X14" s="29">
        <v>0</v>
      </c>
      <c r="Y14" s="13">
        <f>Z14+AA14</f>
        <v>23018.000000000007</v>
      </c>
      <c r="Z14" s="36">
        <f>16772.4+25532.2-21818.6</f>
        <v>20486.000000000007</v>
      </c>
      <c r="AA14" s="36">
        <f>4317.1+907.5-2692.6</f>
        <v>2532.0000000000005</v>
      </c>
      <c r="AB14" s="29">
        <v>0</v>
      </c>
      <c r="AC14" s="13">
        <f>AE14+AD14</f>
        <v>24511.199999999997</v>
      </c>
      <c r="AD14" s="36">
        <v>21818.6</v>
      </c>
      <c r="AE14" s="36">
        <v>2692.6</v>
      </c>
      <c r="AF14" s="29">
        <v>0</v>
      </c>
      <c r="AG14" s="13">
        <f t="shared" ref="AG14" si="18">AI14</f>
        <v>0</v>
      </c>
      <c r="AH14" s="29">
        <v>0</v>
      </c>
      <c r="AI14" s="29">
        <v>0</v>
      </c>
      <c r="AJ14" s="29">
        <v>0</v>
      </c>
      <c r="AK14" s="13">
        <f t="shared" ref="AK14" si="19">AM14</f>
        <v>0</v>
      </c>
      <c r="AL14" s="29">
        <v>0</v>
      </c>
      <c r="AM14" s="29">
        <v>0</v>
      </c>
      <c r="AN14" s="29">
        <v>0</v>
      </c>
      <c r="AO14" s="13">
        <f t="shared" ref="AO14" si="20">AQ14</f>
        <v>0</v>
      </c>
      <c r="AP14" s="29">
        <v>0</v>
      </c>
      <c r="AQ14" s="29">
        <v>0</v>
      </c>
      <c r="AR14" s="29">
        <v>0</v>
      </c>
      <c r="AS14" s="13">
        <f t="shared" ref="AS14" si="21">AU14</f>
        <v>0</v>
      </c>
      <c r="AT14" s="29">
        <v>0</v>
      </c>
      <c r="AU14" s="29">
        <v>0</v>
      </c>
      <c r="AV14" s="29">
        <v>0</v>
      </c>
      <c r="AW14" s="13">
        <f t="shared" ref="AW14" si="22">AY14</f>
        <v>0</v>
      </c>
      <c r="AX14" s="29">
        <v>0</v>
      </c>
      <c r="AY14" s="29">
        <v>0</v>
      </c>
      <c r="AZ14" s="29">
        <v>0</v>
      </c>
    </row>
    <row r="15" spans="1:55" ht="63" x14ac:dyDescent="0.25">
      <c r="A15" s="10" t="s">
        <v>37</v>
      </c>
      <c r="B15" s="26" t="s">
        <v>49</v>
      </c>
      <c r="C15" s="11" t="s">
        <v>22</v>
      </c>
      <c r="D15" s="11" t="s">
        <v>54</v>
      </c>
      <c r="E15" s="13">
        <f t="shared" si="2"/>
        <v>500</v>
      </c>
      <c r="F15" s="13">
        <f t="shared" si="3"/>
        <v>0</v>
      </c>
      <c r="G15" s="13">
        <f t="shared" si="4"/>
        <v>500</v>
      </c>
      <c r="H15" s="13">
        <f t="shared" si="5"/>
        <v>0</v>
      </c>
      <c r="I15" s="24">
        <f t="shared" ref="I15:I16" si="23">K15</f>
        <v>500</v>
      </c>
      <c r="J15" s="29">
        <v>0</v>
      </c>
      <c r="K15" s="27">
        <v>500</v>
      </c>
      <c r="L15" s="29">
        <v>0</v>
      </c>
      <c r="M15" s="13">
        <f t="shared" ref="M15:M19" si="24">O15</f>
        <v>0</v>
      </c>
      <c r="N15" s="29">
        <v>0</v>
      </c>
      <c r="O15" s="29">
        <v>0</v>
      </c>
      <c r="P15" s="29">
        <v>0</v>
      </c>
      <c r="Q15" s="13">
        <f t="shared" si="7"/>
        <v>0</v>
      </c>
      <c r="R15" s="29">
        <v>0</v>
      </c>
      <c r="S15" s="29">
        <v>0</v>
      </c>
      <c r="T15" s="29">
        <v>0</v>
      </c>
      <c r="U15" s="13">
        <f t="shared" si="8"/>
        <v>0</v>
      </c>
      <c r="V15" s="29">
        <v>0</v>
      </c>
      <c r="W15" s="29">
        <v>0</v>
      </c>
      <c r="X15" s="29">
        <v>0</v>
      </c>
      <c r="Y15" s="13">
        <f t="shared" si="9"/>
        <v>0</v>
      </c>
      <c r="Z15" s="29">
        <v>0</v>
      </c>
      <c r="AA15" s="29">
        <v>0</v>
      </c>
      <c r="AB15" s="29">
        <v>0</v>
      </c>
      <c r="AC15" s="13">
        <f t="shared" si="10"/>
        <v>0</v>
      </c>
      <c r="AD15" s="29">
        <v>0</v>
      </c>
      <c r="AE15" s="29">
        <v>0</v>
      </c>
      <c r="AF15" s="29">
        <v>0</v>
      </c>
      <c r="AG15" s="13">
        <f t="shared" si="11"/>
        <v>0</v>
      </c>
      <c r="AH15" s="29">
        <v>0</v>
      </c>
      <c r="AI15" s="29">
        <v>0</v>
      </c>
      <c r="AJ15" s="29">
        <v>0</v>
      </c>
      <c r="AK15" s="13">
        <f t="shared" si="12"/>
        <v>0</v>
      </c>
      <c r="AL15" s="29">
        <v>0</v>
      </c>
      <c r="AM15" s="29">
        <v>0</v>
      </c>
      <c r="AN15" s="29">
        <v>0</v>
      </c>
      <c r="AO15" s="13">
        <f t="shared" si="13"/>
        <v>0</v>
      </c>
      <c r="AP15" s="29">
        <v>0</v>
      </c>
      <c r="AQ15" s="29">
        <v>0</v>
      </c>
      <c r="AR15" s="29">
        <v>0</v>
      </c>
      <c r="AS15" s="13">
        <f t="shared" si="14"/>
        <v>0</v>
      </c>
      <c r="AT15" s="29">
        <v>0</v>
      </c>
      <c r="AU15" s="29">
        <v>0</v>
      </c>
      <c r="AV15" s="29">
        <v>0</v>
      </c>
      <c r="AW15" s="13">
        <f t="shared" si="15"/>
        <v>0</v>
      </c>
      <c r="AX15" s="29">
        <v>0</v>
      </c>
      <c r="AY15" s="29">
        <v>0</v>
      </c>
      <c r="AZ15" s="29">
        <v>0</v>
      </c>
    </row>
    <row r="16" spans="1:55" ht="63" x14ac:dyDescent="0.25">
      <c r="A16" s="10" t="s">
        <v>50</v>
      </c>
      <c r="B16" s="19" t="s">
        <v>48</v>
      </c>
      <c r="C16" s="11" t="s">
        <v>22</v>
      </c>
      <c r="D16" s="11" t="s">
        <v>54</v>
      </c>
      <c r="E16" s="13">
        <f t="shared" si="2"/>
        <v>1639.0000000000007</v>
      </c>
      <c r="F16" s="13">
        <f t="shared" si="3"/>
        <v>0</v>
      </c>
      <c r="G16" s="13">
        <f t="shared" si="4"/>
        <v>1639.0000000000007</v>
      </c>
      <c r="H16" s="13">
        <f t="shared" si="5"/>
        <v>0</v>
      </c>
      <c r="I16" s="24">
        <f t="shared" si="23"/>
        <v>1171.0000000000007</v>
      </c>
      <c r="J16" s="29">
        <v>0</v>
      </c>
      <c r="K16" s="35">
        <f>773.2+25000-25000+397.8</f>
        <v>1171.0000000000007</v>
      </c>
      <c r="L16" s="29">
        <v>0</v>
      </c>
      <c r="M16" s="13">
        <f t="shared" si="24"/>
        <v>390</v>
      </c>
      <c r="N16" s="29">
        <v>0</v>
      </c>
      <c r="O16" s="13">
        <f>786.5-397.6+1.1</f>
        <v>390</v>
      </c>
      <c r="P16" s="29">
        <v>0</v>
      </c>
      <c r="Q16" s="13">
        <f t="shared" ref="Q16:Q19" si="25">S16</f>
        <v>78</v>
      </c>
      <c r="R16" s="29">
        <v>0</v>
      </c>
      <c r="S16" s="36">
        <v>78</v>
      </c>
      <c r="T16" s="29">
        <v>0</v>
      </c>
      <c r="U16" s="13">
        <f t="shared" ref="U16:U19" si="26">W16</f>
        <v>0</v>
      </c>
      <c r="V16" s="29">
        <v>0</v>
      </c>
      <c r="W16" s="29">
        <v>0</v>
      </c>
      <c r="X16" s="29">
        <v>0</v>
      </c>
      <c r="Y16" s="13">
        <f t="shared" ref="Y16:Y19" si="27">AA16</f>
        <v>0</v>
      </c>
      <c r="Z16" s="29">
        <v>0</v>
      </c>
      <c r="AA16" s="29">
        <v>0</v>
      </c>
      <c r="AB16" s="29">
        <v>0</v>
      </c>
      <c r="AC16" s="13">
        <f t="shared" ref="AC16:AC19" si="28">AE16</f>
        <v>0</v>
      </c>
      <c r="AD16" s="29">
        <v>0</v>
      </c>
      <c r="AE16" s="29">
        <v>0</v>
      </c>
      <c r="AF16" s="29">
        <v>0</v>
      </c>
      <c r="AG16" s="13">
        <f t="shared" ref="AG16:AG19" si="29">AI16</f>
        <v>0</v>
      </c>
      <c r="AH16" s="29">
        <v>0</v>
      </c>
      <c r="AI16" s="29">
        <v>0</v>
      </c>
      <c r="AJ16" s="29">
        <v>0</v>
      </c>
      <c r="AK16" s="13">
        <f t="shared" ref="AK16:AK19" si="30">AM16</f>
        <v>0</v>
      </c>
      <c r="AL16" s="29">
        <v>0</v>
      </c>
      <c r="AM16" s="29">
        <v>0</v>
      </c>
      <c r="AN16" s="29">
        <v>0</v>
      </c>
      <c r="AO16" s="13">
        <f t="shared" ref="AO16:AO19" si="31">AQ16</f>
        <v>0</v>
      </c>
      <c r="AP16" s="29">
        <v>0</v>
      </c>
      <c r="AQ16" s="29">
        <v>0</v>
      </c>
      <c r="AR16" s="29">
        <v>0</v>
      </c>
      <c r="AS16" s="13">
        <f t="shared" ref="AS16:AS19" si="32">AU16</f>
        <v>0</v>
      </c>
      <c r="AT16" s="29">
        <v>0</v>
      </c>
      <c r="AU16" s="29">
        <v>0</v>
      </c>
      <c r="AV16" s="29">
        <v>0</v>
      </c>
      <c r="AW16" s="13">
        <f t="shared" ref="AW16:AW19" si="33">AY16</f>
        <v>0</v>
      </c>
      <c r="AX16" s="29">
        <v>0</v>
      </c>
      <c r="AY16" s="29">
        <v>0</v>
      </c>
      <c r="AZ16" s="29">
        <v>0</v>
      </c>
    </row>
    <row r="17" spans="1:52" ht="54.75" customHeight="1" x14ac:dyDescent="0.25">
      <c r="A17" s="10" t="s">
        <v>51</v>
      </c>
      <c r="B17" s="19" t="s">
        <v>256</v>
      </c>
      <c r="C17" s="11" t="s">
        <v>22</v>
      </c>
      <c r="D17" s="11" t="s">
        <v>54</v>
      </c>
      <c r="E17" s="13">
        <f t="shared" si="2"/>
        <v>8000</v>
      </c>
      <c r="F17" s="13">
        <f t="shared" si="3"/>
        <v>0</v>
      </c>
      <c r="G17" s="13">
        <f t="shared" si="4"/>
        <v>8000</v>
      </c>
      <c r="H17" s="13">
        <f t="shared" si="5"/>
        <v>0</v>
      </c>
      <c r="I17" s="48">
        <f t="shared" ref="I17" si="34">K17</f>
        <v>0</v>
      </c>
      <c r="J17" s="29">
        <v>0</v>
      </c>
      <c r="K17" s="35">
        <v>0</v>
      </c>
      <c r="L17" s="29">
        <v>0</v>
      </c>
      <c r="M17" s="13">
        <f t="shared" si="24"/>
        <v>0</v>
      </c>
      <c r="N17" s="29">
        <v>0</v>
      </c>
      <c r="O17" s="13">
        <f>7694.3-7694.3</f>
        <v>0</v>
      </c>
      <c r="P17" s="29">
        <v>0</v>
      </c>
      <c r="Q17" s="13">
        <f t="shared" si="25"/>
        <v>8000</v>
      </c>
      <c r="R17" s="29">
        <v>0</v>
      </c>
      <c r="S17" s="36">
        <v>8000</v>
      </c>
      <c r="T17" s="29">
        <v>0</v>
      </c>
      <c r="U17" s="13">
        <f t="shared" si="26"/>
        <v>0</v>
      </c>
      <c r="V17" s="29">
        <v>0</v>
      </c>
      <c r="W17" s="29">
        <v>0</v>
      </c>
      <c r="X17" s="29">
        <v>0</v>
      </c>
      <c r="Y17" s="13">
        <f t="shared" si="27"/>
        <v>0</v>
      </c>
      <c r="Z17" s="29">
        <v>0</v>
      </c>
      <c r="AA17" s="29">
        <v>0</v>
      </c>
      <c r="AB17" s="29">
        <v>0</v>
      </c>
      <c r="AC17" s="13">
        <f t="shared" si="28"/>
        <v>0</v>
      </c>
      <c r="AD17" s="29">
        <v>0</v>
      </c>
      <c r="AE17" s="29">
        <v>0</v>
      </c>
      <c r="AF17" s="29">
        <v>0</v>
      </c>
      <c r="AG17" s="13">
        <f t="shared" si="29"/>
        <v>0</v>
      </c>
      <c r="AH17" s="29">
        <v>0</v>
      </c>
      <c r="AI17" s="29">
        <v>0</v>
      </c>
      <c r="AJ17" s="29">
        <v>0</v>
      </c>
      <c r="AK17" s="13">
        <f t="shared" si="30"/>
        <v>0</v>
      </c>
      <c r="AL17" s="29">
        <v>0</v>
      </c>
      <c r="AM17" s="29">
        <v>0</v>
      </c>
      <c r="AN17" s="29">
        <v>0</v>
      </c>
      <c r="AO17" s="13">
        <f t="shared" si="31"/>
        <v>0</v>
      </c>
      <c r="AP17" s="29">
        <v>0</v>
      </c>
      <c r="AQ17" s="29">
        <v>0</v>
      </c>
      <c r="AR17" s="29">
        <v>0</v>
      </c>
      <c r="AS17" s="13">
        <f t="shared" si="32"/>
        <v>0</v>
      </c>
      <c r="AT17" s="29">
        <v>0</v>
      </c>
      <c r="AU17" s="29">
        <v>0</v>
      </c>
      <c r="AV17" s="29">
        <v>0</v>
      </c>
      <c r="AW17" s="13">
        <f t="shared" si="33"/>
        <v>0</v>
      </c>
      <c r="AX17" s="29">
        <v>0</v>
      </c>
      <c r="AY17" s="29">
        <v>0</v>
      </c>
      <c r="AZ17" s="29">
        <v>0</v>
      </c>
    </row>
    <row r="18" spans="1:52" ht="63" x14ac:dyDescent="0.25">
      <c r="A18" s="10" t="s">
        <v>139</v>
      </c>
      <c r="B18" s="19" t="s">
        <v>160</v>
      </c>
      <c r="C18" s="11" t="s">
        <v>22</v>
      </c>
      <c r="D18" s="11" t="s">
        <v>54</v>
      </c>
      <c r="E18" s="13">
        <f t="shared" si="2"/>
        <v>7764.2</v>
      </c>
      <c r="F18" s="13">
        <f t="shared" si="3"/>
        <v>0</v>
      </c>
      <c r="G18" s="13">
        <f t="shared" si="4"/>
        <v>7764.2</v>
      </c>
      <c r="H18" s="13">
        <f t="shared" si="5"/>
        <v>0</v>
      </c>
      <c r="I18" s="48">
        <f t="shared" ref="I18" si="35">K18</f>
        <v>0</v>
      </c>
      <c r="J18" s="29">
        <v>0</v>
      </c>
      <c r="K18" s="35">
        <v>0</v>
      </c>
      <c r="L18" s="29">
        <v>0</v>
      </c>
      <c r="M18" s="13">
        <f t="shared" si="24"/>
        <v>7764.2</v>
      </c>
      <c r="N18" s="29">
        <v>0</v>
      </c>
      <c r="O18" s="13">
        <v>7764.2</v>
      </c>
      <c r="P18" s="29">
        <v>0</v>
      </c>
      <c r="Q18" s="13">
        <f t="shared" si="25"/>
        <v>0</v>
      </c>
      <c r="R18" s="29">
        <v>0</v>
      </c>
      <c r="S18" s="29">
        <v>0</v>
      </c>
      <c r="T18" s="29">
        <v>0</v>
      </c>
      <c r="U18" s="13">
        <f t="shared" si="26"/>
        <v>0</v>
      </c>
      <c r="V18" s="29">
        <v>0</v>
      </c>
      <c r="W18" s="29">
        <v>0</v>
      </c>
      <c r="X18" s="29">
        <v>0</v>
      </c>
      <c r="Y18" s="13">
        <f t="shared" si="27"/>
        <v>0</v>
      </c>
      <c r="Z18" s="29">
        <v>0</v>
      </c>
      <c r="AA18" s="29">
        <v>0</v>
      </c>
      <c r="AB18" s="29">
        <v>0</v>
      </c>
      <c r="AC18" s="13">
        <f t="shared" si="28"/>
        <v>0</v>
      </c>
      <c r="AD18" s="29">
        <v>0</v>
      </c>
      <c r="AE18" s="29">
        <v>0</v>
      </c>
      <c r="AF18" s="29">
        <v>0</v>
      </c>
      <c r="AG18" s="13">
        <f t="shared" si="29"/>
        <v>0</v>
      </c>
      <c r="AH18" s="29">
        <v>0</v>
      </c>
      <c r="AI18" s="29">
        <v>0</v>
      </c>
      <c r="AJ18" s="29">
        <v>0</v>
      </c>
      <c r="AK18" s="13">
        <f t="shared" si="30"/>
        <v>0</v>
      </c>
      <c r="AL18" s="29">
        <v>0</v>
      </c>
      <c r="AM18" s="29">
        <v>0</v>
      </c>
      <c r="AN18" s="29">
        <v>0</v>
      </c>
      <c r="AO18" s="13">
        <f t="shared" si="31"/>
        <v>0</v>
      </c>
      <c r="AP18" s="29">
        <v>0</v>
      </c>
      <c r="AQ18" s="29">
        <v>0</v>
      </c>
      <c r="AR18" s="29">
        <v>0</v>
      </c>
      <c r="AS18" s="13">
        <f t="shared" si="32"/>
        <v>0</v>
      </c>
      <c r="AT18" s="29">
        <v>0</v>
      </c>
      <c r="AU18" s="29">
        <v>0</v>
      </c>
      <c r="AV18" s="29">
        <v>0</v>
      </c>
      <c r="AW18" s="13">
        <f t="shared" si="33"/>
        <v>0</v>
      </c>
      <c r="AX18" s="29">
        <v>0</v>
      </c>
      <c r="AY18" s="29">
        <v>0</v>
      </c>
      <c r="AZ18" s="29">
        <v>0</v>
      </c>
    </row>
    <row r="19" spans="1:52" ht="63" x14ac:dyDescent="0.25">
      <c r="A19" s="10" t="s">
        <v>140</v>
      </c>
      <c r="B19" s="19" t="s">
        <v>144</v>
      </c>
      <c r="C19" s="11" t="s">
        <v>22</v>
      </c>
      <c r="D19" s="11" t="s">
        <v>54</v>
      </c>
      <c r="E19" s="13">
        <f t="shared" si="2"/>
        <v>3658.8</v>
      </c>
      <c r="F19" s="13">
        <f t="shared" si="3"/>
        <v>0</v>
      </c>
      <c r="G19" s="13">
        <f t="shared" si="4"/>
        <v>3658.8</v>
      </c>
      <c r="H19" s="13">
        <f t="shared" si="5"/>
        <v>0</v>
      </c>
      <c r="I19" s="24">
        <f t="shared" ref="I19" si="36">K19</f>
        <v>3658.8</v>
      </c>
      <c r="J19" s="29">
        <v>0</v>
      </c>
      <c r="K19" s="35">
        <v>3658.8</v>
      </c>
      <c r="L19" s="29">
        <v>0</v>
      </c>
      <c r="M19" s="13">
        <f t="shared" si="24"/>
        <v>0</v>
      </c>
      <c r="N19" s="29">
        <v>0</v>
      </c>
      <c r="O19" s="36">
        <f t="shared" ref="O19" si="37">3882.1-3882.1</f>
        <v>0</v>
      </c>
      <c r="P19" s="29">
        <v>0</v>
      </c>
      <c r="Q19" s="13">
        <f t="shared" si="25"/>
        <v>0</v>
      </c>
      <c r="R19" s="29">
        <v>0</v>
      </c>
      <c r="S19" s="36">
        <v>0</v>
      </c>
      <c r="T19" s="29">
        <v>0</v>
      </c>
      <c r="U19" s="13">
        <f t="shared" si="26"/>
        <v>0</v>
      </c>
      <c r="V19" s="29">
        <v>0</v>
      </c>
      <c r="W19" s="29">
        <v>0</v>
      </c>
      <c r="X19" s="29">
        <v>0</v>
      </c>
      <c r="Y19" s="13">
        <f t="shared" si="27"/>
        <v>0</v>
      </c>
      <c r="Z19" s="29">
        <v>0</v>
      </c>
      <c r="AA19" s="29">
        <v>0</v>
      </c>
      <c r="AB19" s="29">
        <v>0</v>
      </c>
      <c r="AC19" s="13">
        <f t="shared" si="28"/>
        <v>0</v>
      </c>
      <c r="AD19" s="29">
        <v>0</v>
      </c>
      <c r="AE19" s="29">
        <v>0</v>
      </c>
      <c r="AF19" s="29">
        <v>0</v>
      </c>
      <c r="AG19" s="13">
        <f t="shared" si="29"/>
        <v>0</v>
      </c>
      <c r="AH19" s="29">
        <v>0</v>
      </c>
      <c r="AI19" s="29">
        <v>0</v>
      </c>
      <c r="AJ19" s="29">
        <v>0</v>
      </c>
      <c r="AK19" s="13">
        <f t="shared" si="30"/>
        <v>0</v>
      </c>
      <c r="AL19" s="29">
        <v>0</v>
      </c>
      <c r="AM19" s="29">
        <v>0</v>
      </c>
      <c r="AN19" s="29">
        <v>0</v>
      </c>
      <c r="AO19" s="13">
        <f t="shared" si="31"/>
        <v>0</v>
      </c>
      <c r="AP19" s="29">
        <v>0</v>
      </c>
      <c r="AQ19" s="29">
        <v>0</v>
      </c>
      <c r="AR19" s="29">
        <v>0</v>
      </c>
      <c r="AS19" s="13">
        <f t="shared" si="32"/>
        <v>0</v>
      </c>
      <c r="AT19" s="29">
        <v>0</v>
      </c>
      <c r="AU19" s="29">
        <v>0</v>
      </c>
      <c r="AV19" s="29">
        <v>0</v>
      </c>
      <c r="AW19" s="13">
        <f t="shared" si="33"/>
        <v>0</v>
      </c>
      <c r="AX19" s="29">
        <v>0</v>
      </c>
      <c r="AY19" s="29">
        <v>0</v>
      </c>
      <c r="AZ19" s="29">
        <v>0</v>
      </c>
    </row>
    <row r="20" spans="1:52" ht="47.25" x14ac:dyDescent="0.25">
      <c r="A20" s="10" t="s">
        <v>141</v>
      </c>
      <c r="B20" s="19" t="s">
        <v>203</v>
      </c>
      <c r="C20" s="11" t="s">
        <v>22</v>
      </c>
      <c r="D20" s="11" t="s">
        <v>54</v>
      </c>
      <c r="E20" s="13">
        <f t="shared" si="2"/>
        <v>850</v>
      </c>
      <c r="F20" s="13">
        <f t="shared" si="3"/>
        <v>0</v>
      </c>
      <c r="G20" s="13">
        <f t="shared" si="4"/>
        <v>850</v>
      </c>
      <c r="H20" s="13">
        <f t="shared" si="5"/>
        <v>0</v>
      </c>
      <c r="I20" s="48">
        <f t="shared" ref="I20" si="38">K20</f>
        <v>0</v>
      </c>
      <c r="J20" s="29">
        <v>0</v>
      </c>
      <c r="K20" s="35">
        <v>0</v>
      </c>
      <c r="L20" s="29">
        <v>0</v>
      </c>
      <c r="M20" s="13">
        <f t="shared" ref="M20" si="39">O20</f>
        <v>850</v>
      </c>
      <c r="N20" s="29">
        <v>0</v>
      </c>
      <c r="O20" s="36">
        <v>850</v>
      </c>
      <c r="P20" s="29">
        <v>0</v>
      </c>
      <c r="Q20" s="13">
        <f t="shared" ref="Q20" si="40">S20</f>
        <v>0</v>
      </c>
      <c r="R20" s="29">
        <v>0</v>
      </c>
      <c r="S20" s="36">
        <v>0</v>
      </c>
      <c r="T20" s="29">
        <v>0</v>
      </c>
      <c r="U20" s="13">
        <f t="shared" ref="U20" si="41">W20</f>
        <v>0</v>
      </c>
      <c r="V20" s="29">
        <v>0</v>
      </c>
      <c r="W20" s="36">
        <v>0</v>
      </c>
      <c r="X20" s="29">
        <v>0</v>
      </c>
      <c r="Y20" s="13">
        <f t="shared" ref="Y20" si="42">AA20</f>
        <v>0</v>
      </c>
      <c r="Z20" s="29">
        <v>0</v>
      </c>
      <c r="AA20" s="29">
        <v>0</v>
      </c>
      <c r="AB20" s="29">
        <v>0</v>
      </c>
      <c r="AC20" s="13">
        <f t="shared" ref="AC20" si="43">AE20</f>
        <v>0</v>
      </c>
      <c r="AD20" s="29">
        <v>0</v>
      </c>
      <c r="AE20" s="29">
        <v>0</v>
      </c>
      <c r="AF20" s="29">
        <v>0</v>
      </c>
      <c r="AG20" s="13">
        <f t="shared" ref="AG20" si="44">AI20</f>
        <v>0</v>
      </c>
      <c r="AH20" s="29">
        <v>0</v>
      </c>
      <c r="AI20" s="29">
        <v>0</v>
      </c>
      <c r="AJ20" s="29">
        <v>0</v>
      </c>
      <c r="AK20" s="13">
        <f t="shared" ref="AK20" si="45">AM20</f>
        <v>0</v>
      </c>
      <c r="AL20" s="29">
        <v>0</v>
      </c>
      <c r="AM20" s="29">
        <v>0</v>
      </c>
      <c r="AN20" s="29">
        <v>0</v>
      </c>
      <c r="AO20" s="13">
        <f t="shared" ref="AO20" si="46">AQ20</f>
        <v>0</v>
      </c>
      <c r="AP20" s="29">
        <v>0</v>
      </c>
      <c r="AQ20" s="29">
        <v>0</v>
      </c>
      <c r="AR20" s="29">
        <v>0</v>
      </c>
      <c r="AS20" s="13">
        <f t="shared" ref="AS20" si="47">AU20</f>
        <v>0</v>
      </c>
      <c r="AT20" s="29">
        <v>0</v>
      </c>
      <c r="AU20" s="29">
        <v>0</v>
      </c>
      <c r="AV20" s="29">
        <v>0</v>
      </c>
      <c r="AW20" s="13">
        <f t="shared" ref="AW20" si="48">AY20</f>
        <v>0</v>
      </c>
      <c r="AX20" s="29">
        <v>0</v>
      </c>
      <c r="AY20" s="29">
        <v>0</v>
      </c>
      <c r="AZ20" s="29">
        <v>0</v>
      </c>
    </row>
    <row r="21" spans="1:52" ht="63" x14ac:dyDescent="0.25">
      <c r="A21" s="10" t="s">
        <v>142</v>
      </c>
      <c r="B21" s="19" t="s">
        <v>204</v>
      </c>
      <c r="C21" s="11" t="s">
        <v>22</v>
      </c>
      <c r="D21" s="11" t="s">
        <v>54</v>
      </c>
      <c r="E21" s="13">
        <f t="shared" si="2"/>
        <v>106</v>
      </c>
      <c r="F21" s="13">
        <f t="shared" si="3"/>
        <v>0</v>
      </c>
      <c r="G21" s="13">
        <f t="shared" si="4"/>
        <v>106</v>
      </c>
      <c r="H21" s="13">
        <f t="shared" si="5"/>
        <v>0</v>
      </c>
      <c r="I21" s="48">
        <f t="shared" ref="I21" si="49">K21</f>
        <v>0</v>
      </c>
      <c r="J21" s="29">
        <v>0</v>
      </c>
      <c r="K21" s="35">
        <v>0</v>
      </c>
      <c r="L21" s="29">
        <v>0</v>
      </c>
      <c r="M21" s="13">
        <f t="shared" ref="M21" si="50">O21</f>
        <v>106</v>
      </c>
      <c r="N21" s="29">
        <v>0</v>
      </c>
      <c r="O21" s="36">
        <v>106</v>
      </c>
      <c r="P21" s="29">
        <v>0</v>
      </c>
      <c r="Q21" s="13">
        <f t="shared" ref="Q21" si="51">S21</f>
        <v>0</v>
      </c>
      <c r="R21" s="29">
        <v>0</v>
      </c>
      <c r="S21" s="36">
        <v>0</v>
      </c>
      <c r="T21" s="29">
        <v>0</v>
      </c>
      <c r="U21" s="13">
        <f t="shared" ref="U21" si="52">W21</f>
        <v>0</v>
      </c>
      <c r="V21" s="29">
        <v>0</v>
      </c>
      <c r="W21" s="36">
        <v>0</v>
      </c>
      <c r="X21" s="29">
        <v>0</v>
      </c>
      <c r="Y21" s="13">
        <f t="shared" ref="Y21" si="53">AA21</f>
        <v>0</v>
      </c>
      <c r="Z21" s="29">
        <v>0</v>
      </c>
      <c r="AA21" s="29">
        <v>0</v>
      </c>
      <c r="AB21" s="29">
        <v>0</v>
      </c>
      <c r="AC21" s="13">
        <f t="shared" ref="AC21" si="54">AE21</f>
        <v>0</v>
      </c>
      <c r="AD21" s="29">
        <v>0</v>
      </c>
      <c r="AE21" s="29">
        <v>0</v>
      </c>
      <c r="AF21" s="29">
        <v>0</v>
      </c>
      <c r="AG21" s="13">
        <f t="shared" ref="AG21" si="55">AI21</f>
        <v>0</v>
      </c>
      <c r="AH21" s="29">
        <v>0</v>
      </c>
      <c r="AI21" s="29">
        <v>0</v>
      </c>
      <c r="AJ21" s="29">
        <v>0</v>
      </c>
      <c r="AK21" s="13">
        <f t="shared" ref="AK21" si="56">AM21</f>
        <v>0</v>
      </c>
      <c r="AL21" s="29">
        <v>0</v>
      </c>
      <c r="AM21" s="29">
        <v>0</v>
      </c>
      <c r="AN21" s="29">
        <v>0</v>
      </c>
      <c r="AO21" s="13">
        <f t="shared" ref="AO21" si="57">AQ21</f>
        <v>0</v>
      </c>
      <c r="AP21" s="29">
        <v>0</v>
      </c>
      <c r="AQ21" s="29">
        <v>0</v>
      </c>
      <c r="AR21" s="29">
        <v>0</v>
      </c>
      <c r="AS21" s="13">
        <f t="shared" ref="AS21" si="58">AU21</f>
        <v>0</v>
      </c>
      <c r="AT21" s="29">
        <v>0</v>
      </c>
      <c r="AU21" s="29">
        <v>0</v>
      </c>
      <c r="AV21" s="29">
        <v>0</v>
      </c>
      <c r="AW21" s="13">
        <f t="shared" ref="AW21" si="59">AY21</f>
        <v>0</v>
      </c>
      <c r="AX21" s="29">
        <v>0</v>
      </c>
      <c r="AY21" s="29">
        <v>0</v>
      </c>
      <c r="AZ21" s="29">
        <v>0</v>
      </c>
    </row>
    <row r="22" spans="1:52" ht="47.25" x14ac:dyDescent="0.25">
      <c r="A22" s="10" t="s">
        <v>211</v>
      </c>
      <c r="B22" s="19" t="s">
        <v>205</v>
      </c>
      <c r="C22" s="11" t="s">
        <v>22</v>
      </c>
      <c r="D22" s="11" t="s">
        <v>54</v>
      </c>
      <c r="E22" s="13">
        <f t="shared" si="2"/>
        <v>260</v>
      </c>
      <c r="F22" s="13">
        <f t="shared" si="3"/>
        <v>0</v>
      </c>
      <c r="G22" s="13">
        <f t="shared" si="4"/>
        <v>260</v>
      </c>
      <c r="H22" s="13">
        <f t="shared" si="5"/>
        <v>0</v>
      </c>
      <c r="I22" s="48">
        <f t="shared" ref="I22" si="60">K22</f>
        <v>0</v>
      </c>
      <c r="J22" s="29">
        <v>0</v>
      </c>
      <c r="K22" s="35">
        <v>0</v>
      </c>
      <c r="L22" s="29">
        <v>0</v>
      </c>
      <c r="M22" s="13">
        <f t="shared" ref="M22" si="61">O22</f>
        <v>260</v>
      </c>
      <c r="N22" s="29">
        <v>0</v>
      </c>
      <c r="O22" s="36">
        <v>260</v>
      </c>
      <c r="P22" s="29">
        <v>0</v>
      </c>
      <c r="Q22" s="13">
        <f t="shared" ref="Q22" si="62">S22</f>
        <v>0</v>
      </c>
      <c r="R22" s="29">
        <v>0</v>
      </c>
      <c r="S22" s="36">
        <v>0</v>
      </c>
      <c r="T22" s="29">
        <v>0</v>
      </c>
      <c r="U22" s="13">
        <f t="shared" ref="U22" si="63">W22</f>
        <v>0</v>
      </c>
      <c r="V22" s="29">
        <v>0</v>
      </c>
      <c r="W22" s="36">
        <v>0</v>
      </c>
      <c r="X22" s="29">
        <v>0</v>
      </c>
      <c r="Y22" s="13">
        <f t="shared" ref="Y22" si="64">AA22</f>
        <v>0</v>
      </c>
      <c r="Z22" s="29">
        <v>0</v>
      </c>
      <c r="AA22" s="29">
        <v>0</v>
      </c>
      <c r="AB22" s="29">
        <v>0</v>
      </c>
      <c r="AC22" s="13">
        <f t="shared" ref="AC22" si="65">AE22</f>
        <v>0</v>
      </c>
      <c r="AD22" s="29">
        <v>0</v>
      </c>
      <c r="AE22" s="29">
        <v>0</v>
      </c>
      <c r="AF22" s="29">
        <v>0</v>
      </c>
      <c r="AG22" s="13">
        <f t="shared" ref="AG22" si="66">AI22</f>
        <v>0</v>
      </c>
      <c r="AH22" s="29">
        <v>0</v>
      </c>
      <c r="AI22" s="29">
        <v>0</v>
      </c>
      <c r="AJ22" s="29">
        <v>0</v>
      </c>
      <c r="AK22" s="13">
        <f t="shared" ref="AK22" si="67">AM22</f>
        <v>0</v>
      </c>
      <c r="AL22" s="29">
        <v>0</v>
      </c>
      <c r="AM22" s="29">
        <v>0</v>
      </c>
      <c r="AN22" s="29">
        <v>0</v>
      </c>
      <c r="AO22" s="13">
        <f t="shared" ref="AO22" si="68">AQ22</f>
        <v>0</v>
      </c>
      <c r="AP22" s="29">
        <v>0</v>
      </c>
      <c r="AQ22" s="29">
        <v>0</v>
      </c>
      <c r="AR22" s="29">
        <v>0</v>
      </c>
      <c r="AS22" s="13">
        <f t="shared" ref="AS22" si="69">AU22</f>
        <v>0</v>
      </c>
      <c r="AT22" s="29">
        <v>0</v>
      </c>
      <c r="AU22" s="29">
        <v>0</v>
      </c>
      <c r="AV22" s="29">
        <v>0</v>
      </c>
      <c r="AW22" s="13">
        <f t="shared" ref="AW22" si="70">AY22</f>
        <v>0</v>
      </c>
      <c r="AX22" s="29">
        <v>0</v>
      </c>
      <c r="AY22" s="29">
        <v>0</v>
      </c>
      <c r="AZ22" s="29">
        <v>0</v>
      </c>
    </row>
    <row r="23" spans="1:52" ht="63" x14ac:dyDescent="0.25">
      <c r="A23" s="10" t="s">
        <v>212</v>
      </c>
      <c r="B23" s="19" t="s">
        <v>214</v>
      </c>
      <c r="C23" s="11" t="s">
        <v>22</v>
      </c>
      <c r="D23" s="11" t="s">
        <v>54</v>
      </c>
      <c r="E23" s="13">
        <f t="shared" si="2"/>
        <v>1800</v>
      </c>
      <c r="F23" s="13">
        <f t="shared" si="3"/>
        <v>0</v>
      </c>
      <c r="G23" s="13">
        <f t="shared" si="4"/>
        <v>1800</v>
      </c>
      <c r="H23" s="13">
        <f t="shared" si="5"/>
        <v>0</v>
      </c>
      <c r="I23" s="48">
        <f t="shared" ref="I23" si="71">K23</f>
        <v>0</v>
      </c>
      <c r="J23" s="29">
        <v>0</v>
      </c>
      <c r="K23" s="35">
        <v>0</v>
      </c>
      <c r="L23" s="29">
        <v>0</v>
      </c>
      <c r="M23" s="13">
        <f t="shared" ref="M23" si="72">O23</f>
        <v>1800</v>
      </c>
      <c r="N23" s="29">
        <v>0</v>
      </c>
      <c r="O23" s="36">
        <v>1800</v>
      </c>
      <c r="P23" s="29">
        <v>0</v>
      </c>
      <c r="Q23" s="13">
        <f t="shared" ref="Q23" si="73">S23</f>
        <v>0</v>
      </c>
      <c r="R23" s="29">
        <v>0</v>
      </c>
      <c r="S23" s="36">
        <v>0</v>
      </c>
      <c r="T23" s="29">
        <v>0</v>
      </c>
      <c r="U23" s="13">
        <f t="shared" ref="U23" si="74">W23</f>
        <v>0</v>
      </c>
      <c r="V23" s="29">
        <v>0</v>
      </c>
      <c r="W23" s="36">
        <v>0</v>
      </c>
      <c r="X23" s="29">
        <v>0</v>
      </c>
      <c r="Y23" s="13">
        <f t="shared" ref="Y23" si="75">AA23</f>
        <v>0</v>
      </c>
      <c r="Z23" s="29">
        <v>0</v>
      </c>
      <c r="AA23" s="29">
        <v>0</v>
      </c>
      <c r="AB23" s="29">
        <v>0</v>
      </c>
      <c r="AC23" s="13">
        <f t="shared" ref="AC23" si="76">AE23</f>
        <v>0</v>
      </c>
      <c r="AD23" s="29">
        <v>0</v>
      </c>
      <c r="AE23" s="29">
        <v>0</v>
      </c>
      <c r="AF23" s="29">
        <v>0</v>
      </c>
      <c r="AG23" s="13">
        <f t="shared" ref="AG23" si="77">AI23</f>
        <v>0</v>
      </c>
      <c r="AH23" s="29">
        <v>0</v>
      </c>
      <c r="AI23" s="29">
        <v>0</v>
      </c>
      <c r="AJ23" s="29">
        <v>0</v>
      </c>
      <c r="AK23" s="13">
        <f t="shared" ref="AK23" si="78">AM23</f>
        <v>0</v>
      </c>
      <c r="AL23" s="29">
        <v>0</v>
      </c>
      <c r="AM23" s="29">
        <v>0</v>
      </c>
      <c r="AN23" s="29">
        <v>0</v>
      </c>
      <c r="AO23" s="13">
        <f t="shared" ref="AO23" si="79">AQ23</f>
        <v>0</v>
      </c>
      <c r="AP23" s="29">
        <v>0</v>
      </c>
      <c r="AQ23" s="29">
        <v>0</v>
      </c>
      <c r="AR23" s="29">
        <v>0</v>
      </c>
      <c r="AS23" s="13">
        <f t="shared" ref="AS23" si="80">AU23</f>
        <v>0</v>
      </c>
      <c r="AT23" s="29">
        <v>0</v>
      </c>
      <c r="AU23" s="29">
        <v>0</v>
      </c>
      <c r="AV23" s="29">
        <v>0</v>
      </c>
      <c r="AW23" s="13">
        <f t="shared" ref="AW23" si="81">AY23</f>
        <v>0</v>
      </c>
      <c r="AX23" s="29">
        <v>0</v>
      </c>
      <c r="AY23" s="29">
        <v>0</v>
      </c>
      <c r="AZ23" s="29">
        <v>0</v>
      </c>
    </row>
    <row r="24" spans="1:52" ht="94.5" x14ac:dyDescent="0.25">
      <c r="A24" s="10" t="s">
        <v>143</v>
      </c>
      <c r="B24" s="19" t="s">
        <v>235</v>
      </c>
      <c r="C24" s="11" t="s">
        <v>22</v>
      </c>
      <c r="D24" s="11" t="s">
        <v>23</v>
      </c>
      <c r="E24" s="13">
        <f t="shared" si="2"/>
        <v>2198.1</v>
      </c>
      <c r="F24" s="13">
        <f t="shared" si="3"/>
        <v>0</v>
      </c>
      <c r="G24" s="13">
        <f t="shared" si="4"/>
        <v>2198.1</v>
      </c>
      <c r="H24" s="13">
        <f t="shared" si="5"/>
        <v>0</v>
      </c>
      <c r="I24" s="48">
        <f t="shared" ref="I24" si="82">K24</f>
        <v>0</v>
      </c>
      <c r="J24" s="29">
        <v>0</v>
      </c>
      <c r="K24" s="35">
        <v>0</v>
      </c>
      <c r="L24" s="29">
        <v>0</v>
      </c>
      <c r="M24" s="13">
        <f t="shared" ref="M24" si="83">O24</f>
        <v>0</v>
      </c>
      <c r="N24" s="29">
        <v>0</v>
      </c>
      <c r="O24" s="36">
        <v>0</v>
      </c>
      <c r="P24" s="29">
        <v>0</v>
      </c>
      <c r="Q24" s="13">
        <f t="shared" ref="Q24" si="84">S24</f>
        <v>0</v>
      </c>
      <c r="R24" s="29">
        <v>0</v>
      </c>
      <c r="S24" s="36">
        <v>0</v>
      </c>
      <c r="T24" s="29">
        <v>0</v>
      </c>
      <c r="U24" s="13">
        <f t="shared" ref="U24" si="85">W24</f>
        <v>2198.1</v>
      </c>
      <c r="V24" s="29">
        <v>0</v>
      </c>
      <c r="W24" s="36">
        <v>2198.1</v>
      </c>
      <c r="X24" s="29">
        <v>0</v>
      </c>
      <c r="Y24" s="13">
        <f t="shared" ref="Y24" si="86">AA24</f>
        <v>0</v>
      </c>
      <c r="Z24" s="29">
        <v>0</v>
      </c>
      <c r="AA24" s="29">
        <v>0</v>
      </c>
      <c r="AB24" s="29">
        <v>0</v>
      </c>
      <c r="AC24" s="13">
        <f t="shared" ref="AC24" si="87">AE24</f>
        <v>0</v>
      </c>
      <c r="AD24" s="29">
        <v>0</v>
      </c>
      <c r="AE24" s="29">
        <v>0</v>
      </c>
      <c r="AF24" s="29">
        <v>0</v>
      </c>
      <c r="AG24" s="13">
        <f t="shared" ref="AG24" si="88">AI24</f>
        <v>0</v>
      </c>
      <c r="AH24" s="29">
        <v>0</v>
      </c>
      <c r="AI24" s="29">
        <v>0</v>
      </c>
      <c r="AJ24" s="29">
        <v>0</v>
      </c>
      <c r="AK24" s="13">
        <f t="shared" ref="AK24" si="89">AM24</f>
        <v>0</v>
      </c>
      <c r="AL24" s="29">
        <v>0</v>
      </c>
      <c r="AM24" s="29">
        <v>0</v>
      </c>
      <c r="AN24" s="29">
        <v>0</v>
      </c>
      <c r="AO24" s="13">
        <f t="shared" ref="AO24" si="90">AQ24</f>
        <v>0</v>
      </c>
      <c r="AP24" s="29">
        <v>0</v>
      </c>
      <c r="AQ24" s="29">
        <v>0</v>
      </c>
      <c r="AR24" s="29">
        <v>0</v>
      </c>
      <c r="AS24" s="13">
        <f t="shared" ref="AS24" si="91">AU24</f>
        <v>0</v>
      </c>
      <c r="AT24" s="29">
        <v>0</v>
      </c>
      <c r="AU24" s="29">
        <v>0</v>
      </c>
      <c r="AV24" s="29">
        <v>0</v>
      </c>
      <c r="AW24" s="13">
        <f t="shared" ref="AW24" si="92">AY24</f>
        <v>0</v>
      </c>
      <c r="AX24" s="29">
        <v>0</v>
      </c>
      <c r="AY24" s="29">
        <v>0</v>
      </c>
      <c r="AZ24" s="29">
        <v>0</v>
      </c>
    </row>
    <row r="25" spans="1:52" ht="63" x14ac:dyDescent="0.25">
      <c r="A25" s="10" t="s">
        <v>213</v>
      </c>
      <c r="B25" s="19" t="s">
        <v>237</v>
      </c>
      <c r="C25" s="11" t="s">
        <v>22</v>
      </c>
      <c r="D25" s="11" t="s">
        <v>54</v>
      </c>
      <c r="E25" s="13">
        <f t="shared" si="2"/>
        <v>1500</v>
      </c>
      <c r="F25" s="13">
        <f t="shared" si="3"/>
        <v>0</v>
      </c>
      <c r="G25" s="13">
        <f t="shared" si="4"/>
        <v>1500</v>
      </c>
      <c r="H25" s="13">
        <f t="shared" si="5"/>
        <v>0</v>
      </c>
      <c r="I25" s="48">
        <f t="shared" ref="I25" si="93">K25</f>
        <v>0</v>
      </c>
      <c r="J25" s="29">
        <v>0</v>
      </c>
      <c r="K25" s="35">
        <v>0</v>
      </c>
      <c r="L25" s="29">
        <v>0</v>
      </c>
      <c r="M25" s="13">
        <f t="shared" ref="M25" si="94">O25</f>
        <v>0</v>
      </c>
      <c r="N25" s="29">
        <v>0</v>
      </c>
      <c r="O25" s="36">
        <v>0</v>
      </c>
      <c r="P25" s="29">
        <v>0</v>
      </c>
      <c r="Q25" s="13">
        <f t="shared" ref="Q25" si="95">S25</f>
        <v>1500</v>
      </c>
      <c r="R25" s="29">
        <v>0</v>
      </c>
      <c r="S25" s="36">
        <v>1500</v>
      </c>
      <c r="T25" s="29">
        <v>0</v>
      </c>
      <c r="U25" s="13">
        <f t="shared" ref="U25" si="96">W25</f>
        <v>0</v>
      </c>
      <c r="V25" s="29">
        <v>0</v>
      </c>
      <c r="W25" s="36">
        <v>0</v>
      </c>
      <c r="X25" s="29">
        <v>0</v>
      </c>
      <c r="Y25" s="13">
        <f t="shared" ref="Y25" si="97">AA25</f>
        <v>0</v>
      </c>
      <c r="Z25" s="29">
        <v>0</v>
      </c>
      <c r="AA25" s="29">
        <v>0</v>
      </c>
      <c r="AB25" s="29">
        <v>0</v>
      </c>
      <c r="AC25" s="13">
        <f t="shared" ref="AC25" si="98">AE25</f>
        <v>0</v>
      </c>
      <c r="AD25" s="29">
        <v>0</v>
      </c>
      <c r="AE25" s="29">
        <v>0</v>
      </c>
      <c r="AF25" s="29">
        <v>0</v>
      </c>
      <c r="AG25" s="13">
        <f t="shared" ref="AG25" si="99">AI25</f>
        <v>0</v>
      </c>
      <c r="AH25" s="29">
        <v>0</v>
      </c>
      <c r="AI25" s="29">
        <v>0</v>
      </c>
      <c r="AJ25" s="29">
        <v>0</v>
      </c>
      <c r="AK25" s="13">
        <f t="shared" ref="AK25" si="100">AM25</f>
        <v>0</v>
      </c>
      <c r="AL25" s="29">
        <v>0</v>
      </c>
      <c r="AM25" s="29">
        <v>0</v>
      </c>
      <c r="AN25" s="29">
        <v>0</v>
      </c>
      <c r="AO25" s="13">
        <f t="shared" ref="AO25" si="101">AQ25</f>
        <v>0</v>
      </c>
      <c r="AP25" s="29">
        <v>0</v>
      </c>
      <c r="AQ25" s="29">
        <v>0</v>
      </c>
      <c r="AR25" s="29">
        <v>0</v>
      </c>
      <c r="AS25" s="13">
        <f t="shared" ref="AS25" si="102">AU25</f>
        <v>0</v>
      </c>
      <c r="AT25" s="29">
        <v>0</v>
      </c>
      <c r="AU25" s="29">
        <v>0</v>
      </c>
      <c r="AV25" s="29">
        <v>0</v>
      </c>
      <c r="AW25" s="13">
        <f t="shared" ref="AW25" si="103">AY25</f>
        <v>0</v>
      </c>
      <c r="AX25" s="29">
        <v>0</v>
      </c>
      <c r="AY25" s="29">
        <v>0</v>
      </c>
      <c r="AZ25" s="29">
        <v>0</v>
      </c>
    </row>
    <row r="26" spans="1:52" ht="63" x14ac:dyDescent="0.25">
      <c r="A26" s="10" t="s">
        <v>245</v>
      </c>
      <c r="B26" s="19" t="s">
        <v>244</v>
      </c>
      <c r="C26" s="11" t="s">
        <v>22</v>
      </c>
      <c r="D26" s="11" t="s">
        <v>54</v>
      </c>
      <c r="E26" s="13">
        <f t="shared" si="2"/>
        <v>8250</v>
      </c>
      <c r="F26" s="13">
        <f t="shared" si="3"/>
        <v>0</v>
      </c>
      <c r="G26" s="13">
        <f t="shared" si="4"/>
        <v>8250</v>
      </c>
      <c r="H26" s="13">
        <f t="shared" si="5"/>
        <v>0</v>
      </c>
      <c r="I26" s="48">
        <f t="shared" ref="I26" si="104">K26</f>
        <v>0</v>
      </c>
      <c r="J26" s="29">
        <v>0</v>
      </c>
      <c r="K26" s="35">
        <v>0</v>
      </c>
      <c r="L26" s="29">
        <v>0</v>
      </c>
      <c r="M26" s="13">
        <f t="shared" ref="M26" si="105">O26</f>
        <v>0</v>
      </c>
      <c r="N26" s="29">
        <v>0</v>
      </c>
      <c r="O26" s="36">
        <v>0</v>
      </c>
      <c r="P26" s="29">
        <v>0</v>
      </c>
      <c r="Q26" s="13">
        <f t="shared" ref="Q26" si="106">S26</f>
        <v>8250</v>
      </c>
      <c r="R26" s="29">
        <v>0</v>
      </c>
      <c r="S26" s="36">
        <v>8250</v>
      </c>
      <c r="T26" s="29">
        <v>0</v>
      </c>
      <c r="U26" s="13">
        <f t="shared" ref="U26" si="107">W26</f>
        <v>0</v>
      </c>
      <c r="V26" s="29">
        <v>0</v>
      </c>
      <c r="W26" s="36">
        <v>0</v>
      </c>
      <c r="X26" s="29">
        <v>0</v>
      </c>
      <c r="Y26" s="13">
        <f t="shared" ref="Y26" si="108">AA26</f>
        <v>0</v>
      </c>
      <c r="Z26" s="29">
        <v>0</v>
      </c>
      <c r="AA26" s="29">
        <v>0</v>
      </c>
      <c r="AB26" s="29">
        <v>0</v>
      </c>
      <c r="AC26" s="13">
        <f t="shared" ref="AC26" si="109">AE26</f>
        <v>0</v>
      </c>
      <c r="AD26" s="29">
        <v>0</v>
      </c>
      <c r="AE26" s="29">
        <v>0</v>
      </c>
      <c r="AF26" s="29">
        <v>0</v>
      </c>
      <c r="AG26" s="13">
        <f t="shared" ref="AG26" si="110">AI26</f>
        <v>0</v>
      </c>
      <c r="AH26" s="29">
        <v>0</v>
      </c>
      <c r="AI26" s="29">
        <v>0</v>
      </c>
      <c r="AJ26" s="29">
        <v>0</v>
      </c>
      <c r="AK26" s="13">
        <f t="shared" ref="AK26" si="111">AM26</f>
        <v>0</v>
      </c>
      <c r="AL26" s="29">
        <v>0</v>
      </c>
      <c r="AM26" s="29">
        <v>0</v>
      </c>
      <c r="AN26" s="29">
        <v>0</v>
      </c>
      <c r="AO26" s="13">
        <f t="shared" ref="AO26" si="112">AQ26</f>
        <v>0</v>
      </c>
      <c r="AP26" s="29">
        <v>0</v>
      </c>
      <c r="AQ26" s="29">
        <v>0</v>
      </c>
      <c r="AR26" s="29">
        <v>0</v>
      </c>
      <c r="AS26" s="13">
        <f t="shared" ref="AS26" si="113">AU26</f>
        <v>0</v>
      </c>
      <c r="AT26" s="29">
        <v>0</v>
      </c>
      <c r="AU26" s="29">
        <v>0</v>
      </c>
      <c r="AV26" s="29">
        <v>0</v>
      </c>
      <c r="AW26" s="13">
        <f t="shared" ref="AW26" si="114">AY26</f>
        <v>0</v>
      </c>
      <c r="AX26" s="29">
        <v>0</v>
      </c>
      <c r="AY26" s="29">
        <v>0</v>
      </c>
      <c r="AZ26" s="29">
        <v>0</v>
      </c>
    </row>
    <row r="27" spans="1:52" ht="47.25" x14ac:dyDescent="0.25">
      <c r="A27" s="10" t="s">
        <v>246</v>
      </c>
      <c r="B27" s="54" t="s">
        <v>263</v>
      </c>
      <c r="C27" s="11" t="s">
        <v>22</v>
      </c>
      <c r="D27" s="11" t="s">
        <v>54</v>
      </c>
      <c r="E27" s="13">
        <f t="shared" si="2"/>
        <v>2428</v>
      </c>
      <c r="F27" s="13">
        <f t="shared" si="3"/>
        <v>0</v>
      </c>
      <c r="G27" s="13">
        <f t="shared" si="4"/>
        <v>2428</v>
      </c>
      <c r="H27" s="13">
        <f t="shared" si="5"/>
        <v>0</v>
      </c>
      <c r="I27" s="48">
        <f t="shared" ref="I27" si="115">K27</f>
        <v>0</v>
      </c>
      <c r="J27" s="29">
        <v>0</v>
      </c>
      <c r="K27" s="35">
        <v>0</v>
      </c>
      <c r="L27" s="29">
        <v>0</v>
      </c>
      <c r="M27" s="13">
        <f t="shared" ref="M27" si="116">O27</f>
        <v>0</v>
      </c>
      <c r="N27" s="29">
        <v>0</v>
      </c>
      <c r="O27" s="36">
        <v>0</v>
      </c>
      <c r="P27" s="29">
        <v>0</v>
      </c>
      <c r="Q27" s="13">
        <f t="shared" ref="Q27" si="117">S27</f>
        <v>2428</v>
      </c>
      <c r="R27" s="29">
        <v>0</v>
      </c>
      <c r="S27" s="51">
        <v>2428</v>
      </c>
      <c r="T27" s="29">
        <v>0</v>
      </c>
      <c r="U27" s="13">
        <f t="shared" ref="U27" si="118">W27</f>
        <v>0</v>
      </c>
      <c r="V27" s="29">
        <v>0</v>
      </c>
      <c r="W27" s="36">
        <v>0</v>
      </c>
      <c r="X27" s="29">
        <v>0</v>
      </c>
      <c r="Y27" s="13">
        <f t="shared" ref="Y27" si="119">AA27</f>
        <v>0</v>
      </c>
      <c r="Z27" s="29">
        <v>0</v>
      </c>
      <c r="AA27" s="29">
        <v>0</v>
      </c>
      <c r="AB27" s="29">
        <v>0</v>
      </c>
      <c r="AC27" s="13">
        <f t="shared" ref="AC27" si="120">AE27</f>
        <v>0</v>
      </c>
      <c r="AD27" s="29">
        <v>0</v>
      </c>
      <c r="AE27" s="29">
        <v>0</v>
      </c>
      <c r="AF27" s="29">
        <v>0</v>
      </c>
      <c r="AG27" s="13">
        <f t="shared" ref="AG27" si="121">AI27</f>
        <v>0</v>
      </c>
      <c r="AH27" s="29">
        <v>0</v>
      </c>
      <c r="AI27" s="29">
        <v>0</v>
      </c>
      <c r="AJ27" s="29">
        <v>0</v>
      </c>
      <c r="AK27" s="13">
        <f t="shared" ref="AK27" si="122">AM27</f>
        <v>0</v>
      </c>
      <c r="AL27" s="29">
        <v>0</v>
      </c>
      <c r="AM27" s="29">
        <v>0</v>
      </c>
      <c r="AN27" s="29">
        <v>0</v>
      </c>
      <c r="AO27" s="13">
        <f t="shared" ref="AO27" si="123">AQ27</f>
        <v>0</v>
      </c>
      <c r="AP27" s="29">
        <v>0</v>
      </c>
      <c r="AQ27" s="29">
        <v>0</v>
      </c>
      <c r="AR27" s="29">
        <v>0</v>
      </c>
      <c r="AS27" s="13">
        <f t="shared" ref="AS27" si="124">AU27</f>
        <v>0</v>
      </c>
      <c r="AT27" s="29">
        <v>0</v>
      </c>
      <c r="AU27" s="29">
        <v>0</v>
      </c>
      <c r="AV27" s="29">
        <v>0</v>
      </c>
      <c r="AW27" s="13">
        <f t="shared" ref="AW27" si="125">AY27</f>
        <v>0</v>
      </c>
      <c r="AX27" s="29">
        <v>0</v>
      </c>
      <c r="AY27" s="29">
        <v>0</v>
      </c>
      <c r="AZ27" s="29">
        <v>0</v>
      </c>
    </row>
    <row r="28" spans="1:52" ht="78.75" x14ac:dyDescent="0.25">
      <c r="A28" s="10" t="s">
        <v>247</v>
      </c>
      <c r="B28" s="58" t="s">
        <v>318</v>
      </c>
      <c r="C28" s="41" t="s">
        <v>22</v>
      </c>
      <c r="D28" s="11" t="s">
        <v>54</v>
      </c>
      <c r="E28" s="13">
        <f t="shared" si="2"/>
        <v>63.2</v>
      </c>
      <c r="F28" s="13">
        <f t="shared" si="3"/>
        <v>0</v>
      </c>
      <c r="G28" s="13">
        <f t="shared" si="4"/>
        <v>63.2</v>
      </c>
      <c r="H28" s="13">
        <f t="shared" si="5"/>
        <v>0</v>
      </c>
      <c r="I28" s="48">
        <f t="shared" ref="I28:I30" si="126">K28</f>
        <v>0</v>
      </c>
      <c r="J28" s="29">
        <v>0</v>
      </c>
      <c r="K28" s="35">
        <v>0</v>
      </c>
      <c r="L28" s="29">
        <v>0</v>
      </c>
      <c r="M28" s="13">
        <f t="shared" ref="M28:M30" si="127">O28</f>
        <v>0</v>
      </c>
      <c r="N28" s="29">
        <v>0</v>
      </c>
      <c r="O28" s="36">
        <v>0</v>
      </c>
      <c r="P28" s="29">
        <v>0</v>
      </c>
      <c r="Q28" s="13">
        <f t="shared" ref="Q28:Q30" si="128">S28</f>
        <v>63.2</v>
      </c>
      <c r="R28" s="49">
        <v>0</v>
      </c>
      <c r="S28" s="59">
        <v>63.2</v>
      </c>
      <c r="T28" s="50">
        <v>0</v>
      </c>
      <c r="U28" s="13">
        <f t="shared" ref="U28:U30" si="129">W28</f>
        <v>0</v>
      </c>
      <c r="V28" s="29">
        <v>0</v>
      </c>
      <c r="W28" s="36">
        <v>0</v>
      </c>
      <c r="X28" s="29">
        <v>0</v>
      </c>
      <c r="Y28" s="13">
        <f t="shared" ref="Y28:Y30" si="130">AA28</f>
        <v>0</v>
      </c>
      <c r="Z28" s="29">
        <v>0</v>
      </c>
      <c r="AA28" s="29">
        <v>0</v>
      </c>
      <c r="AB28" s="29">
        <v>0</v>
      </c>
      <c r="AC28" s="13">
        <f t="shared" ref="AC28:AC30" si="131">AE28</f>
        <v>0</v>
      </c>
      <c r="AD28" s="29">
        <v>0</v>
      </c>
      <c r="AE28" s="29">
        <v>0</v>
      </c>
      <c r="AF28" s="29">
        <v>0</v>
      </c>
      <c r="AG28" s="13">
        <f t="shared" ref="AG28:AG30" si="132">AI28</f>
        <v>0</v>
      </c>
      <c r="AH28" s="29">
        <v>0</v>
      </c>
      <c r="AI28" s="29">
        <v>0</v>
      </c>
      <c r="AJ28" s="29">
        <v>0</v>
      </c>
      <c r="AK28" s="13">
        <f t="shared" ref="AK28:AK30" si="133">AM28</f>
        <v>0</v>
      </c>
      <c r="AL28" s="29">
        <v>0</v>
      </c>
      <c r="AM28" s="29">
        <v>0</v>
      </c>
      <c r="AN28" s="29">
        <v>0</v>
      </c>
      <c r="AO28" s="13">
        <f t="shared" ref="AO28:AO30" si="134">AQ28</f>
        <v>0</v>
      </c>
      <c r="AP28" s="29">
        <v>0</v>
      </c>
      <c r="AQ28" s="29">
        <v>0</v>
      </c>
      <c r="AR28" s="29">
        <v>0</v>
      </c>
      <c r="AS28" s="13">
        <f t="shared" ref="AS28:AS30" si="135">AU28</f>
        <v>0</v>
      </c>
      <c r="AT28" s="29">
        <v>0</v>
      </c>
      <c r="AU28" s="29">
        <v>0</v>
      </c>
      <c r="AV28" s="29">
        <v>0</v>
      </c>
      <c r="AW28" s="13">
        <f t="shared" ref="AW28:AW30" si="136">AY28</f>
        <v>0</v>
      </c>
      <c r="AX28" s="29">
        <v>0</v>
      </c>
      <c r="AY28" s="29">
        <v>0</v>
      </c>
      <c r="AZ28" s="29">
        <v>0</v>
      </c>
    </row>
    <row r="29" spans="1:52" ht="78.75" x14ac:dyDescent="0.25">
      <c r="A29" s="10" t="s">
        <v>264</v>
      </c>
      <c r="B29" s="58" t="s">
        <v>319</v>
      </c>
      <c r="C29" s="41" t="s">
        <v>22</v>
      </c>
      <c r="D29" s="11" t="s">
        <v>54</v>
      </c>
      <c r="E29" s="13">
        <f t="shared" si="2"/>
        <v>74.599999999999994</v>
      </c>
      <c r="F29" s="13">
        <f t="shared" si="3"/>
        <v>0</v>
      </c>
      <c r="G29" s="13">
        <f t="shared" si="4"/>
        <v>74.599999999999994</v>
      </c>
      <c r="H29" s="13">
        <f t="shared" si="5"/>
        <v>0</v>
      </c>
      <c r="I29" s="48">
        <f t="shared" si="126"/>
        <v>0</v>
      </c>
      <c r="J29" s="29">
        <v>0</v>
      </c>
      <c r="K29" s="35">
        <v>0</v>
      </c>
      <c r="L29" s="29">
        <v>0</v>
      </c>
      <c r="M29" s="13">
        <f t="shared" si="127"/>
        <v>0</v>
      </c>
      <c r="N29" s="29">
        <v>0</v>
      </c>
      <c r="O29" s="36">
        <v>0</v>
      </c>
      <c r="P29" s="29">
        <v>0</v>
      </c>
      <c r="Q29" s="13">
        <f t="shared" si="128"/>
        <v>74.599999999999994</v>
      </c>
      <c r="R29" s="49">
        <v>0</v>
      </c>
      <c r="S29" s="59">
        <v>74.599999999999994</v>
      </c>
      <c r="T29" s="50">
        <v>0</v>
      </c>
      <c r="U29" s="13">
        <f t="shared" si="129"/>
        <v>0</v>
      </c>
      <c r="V29" s="29">
        <v>0</v>
      </c>
      <c r="W29" s="36">
        <v>0</v>
      </c>
      <c r="X29" s="29">
        <v>0</v>
      </c>
      <c r="Y29" s="13">
        <f t="shared" si="130"/>
        <v>0</v>
      </c>
      <c r="Z29" s="29">
        <v>0</v>
      </c>
      <c r="AA29" s="29">
        <v>0</v>
      </c>
      <c r="AB29" s="29">
        <v>0</v>
      </c>
      <c r="AC29" s="13">
        <f t="shared" si="131"/>
        <v>0</v>
      </c>
      <c r="AD29" s="29">
        <v>0</v>
      </c>
      <c r="AE29" s="29">
        <v>0</v>
      </c>
      <c r="AF29" s="29">
        <v>0</v>
      </c>
      <c r="AG29" s="13">
        <f t="shared" si="132"/>
        <v>0</v>
      </c>
      <c r="AH29" s="29">
        <v>0</v>
      </c>
      <c r="AI29" s="29">
        <v>0</v>
      </c>
      <c r="AJ29" s="29">
        <v>0</v>
      </c>
      <c r="AK29" s="13">
        <f t="shared" si="133"/>
        <v>0</v>
      </c>
      <c r="AL29" s="29">
        <v>0</v>
      </c>
      <c r="AM29" s="29">
        <v>0</v>
      </c>
      <c r="AN29" s="29">
        <v>0</v>
      </c>
      <c r="AO29" s="13">
        <f t="shared" si="134"/>
        <v>0</v>
      </c>
      <c r="AP29" s="29">
        <v>0</v>
      </c>
      <c r="AQ29" s="29">
        <v>0</v>
      </c>
      <c r="AR29" s="29">
        <v>0</v>
      </c>
      <c r="AS29" s="13">
        <f t="shared" si="135"/>
        <v>0</v>
      </c>
      <c r="AT29" s="29">
        <v>0</v>
      </c>
      <c r="AU29" s="29">
        <v>0</v>
      </c>
      <c r="AV29" s="29">
        <v>0</v>
      </c>
      <c r="AW29" s="13">
        <f t="shared" si="136"/>
        <v>0</v>
      </c>
      <c r="AX29" s="29">
        <v>0</v>
      </c>
      <c r="AY29" s="29">
        <v>0</v>
      </c>
      <c r="AZ29" s="29">
        <v>0</v>
      </c>
    </row>
    <row r="30" spans="1:52" ht="78.75" x14ac:dyDescent="0.25">
      <c r="A30" s="10" t="s">
        <v>265</v>
      </c>
      <c r="B30" s="58" t="s">
        <v>320</v>
      </c>
      <c r="C30" s="41" t="s">
        <v>22</v>
      </c>
      <c r="D30" s="11" t="s">
        <v>54</v>
      </c>
      <c r="E30" s="13">
        <f t="shared" si="2"/>
        <v>30.9</v>
      </c>
      <c r="F30" s="13">
        <f t="shared" si="3"/>
        <v>0</v>
      </c>
      <c r="G30" s="13">
        <f t="shared" si="4"/>
        <v>30.9</v>
      </c>
      <c r="H30" s="13">
        <f t="shared" si="5"/>
        <v>0</v>
      </c>
      <c r="I30" s="48">
        <f t="shared" si="126"/>
        <v>0</v>
      </c>
      <c r="J30" s="29">
        <v>0</v>
      </c>
      <c r="K30" s="35">
        <v>0</v>
      </c>
      <c r="L30" s="29">
        <v>0</v>
      </c>
      <c r="M30" s="13">
        <f t="shared" si="127"/>
        <v>0</v>
      </c>
      <c r="N30" s="29">
        <v>0</v>
      </c>
      <c r="O30" s="36">
        <v>0</v>
      </c>
      <c r="P30" s="29">
        <v>0</v>
      </c>
      <c r="Q30" s="13">
        <f t="shared" si="128"/>
        <v>30.9</v>
      </c>
      <c r="R30" s="49">
        <v>0</v>
      </c>
      <c r="S30" s="59">
        <v>30.9</v>
      </c>
      <c r="T30" s="50">
        <v>0</v>
      </c>
      <c r="U30" s="13">
        <f t="shared" si="129"/>
        <v>0</v>
      </c>
      <c r="V30" s="29">
        <v>0</v>
      </c>
      <c r="W30" s="36">
        <v>0</v>
      </c>
      <c r="X30" s="29">
        <v>0</v>
      </c>
      <c r="Y30" s="13">
        <f t="shared" si="130"/>
        <v>0</v>
      </c>
      <c r="Z30" s="29">
        <v>0</v>
      </c>
      <c r="AA30" s="29">
        <v>0</v>
      </c>
      <c r="AB30" s="29">
        <v>0</v>
      </c>
      <c r="AC30" s="13">
        <f t="shared" si="131"/>
        <v>0</v>
      </c>
      <c r="AD30" s="29">
        <v>0</v>
      </c>
      <c r="AE30" s="29">
        <v>0</v>
      </c>
      <c r="AF30" s="29">
        <v>0</v>
      </c>
      <c r="AG30" s="13">
        <f t="shared" si="132"/>
        <v>0</v>
      </c>
      <c r="AH30" s="29">
        <v>0</v>
      </c>
      <c r="AI30" s="29">
        <v>0</v>
      </c>
      <c r="AJ30" s="29">
        <v>0</v>
      </c>
      <c r="AK30" s="13">
        <f t="shared" si="133"/>
        <v>0</v>
      </c>
      <c r="AL30" s="29">
        <v>0</v>
      </c>
      <c r="AM30" s="29">
        <v>0</v>
      </c>
      <c r="AN30" s="29">
        <v>0</v>
      </c>
      <c r="AO30" s="13">
        <f t="shared" si="134"/>
        <v>0</v>
      </c>
      <c r="AP30" s="29">
        <v>0</v>
      </c>
      <c r="AQ30" s="29">
        <v>0</v>
      </c>
      <c r="AR30" s="29">
        <v>0</v>
      </c>
      <c r="AS30" s="13">
        <f t="shared" si="135"/>
        <v>0</v>
      </c>
      <c r="AT30" s="29">
        <v>0</v>
      </c>
      <c r="AU30" s="29">
        <v>0</v>
      </c>
      <c r="AV30" s="29">
        <v>0</v>
      </c>
      <c r="AW30" s="13">
        <f t="shared" si="136"/>
        <v>0</v>
      </c>
      <c r="AX30" s="29">
        <v>0</v>
      </c>
      <c r="AY30" s="29">
        <v>0</v>
      </c>
      <c r="AZ30" s="29">
        <v>0</v>
      </c>
    </row>
    <row r="31" spans="1:52" ht="94.5" x14ac:dyDescent="0.25">
      <c r="A31" s="10" t="s">
        <v>324</v>
      </c>
      <c r="B31" s="19" t="s">
        <v>317</v>
      </c>
      <c r="C31" s="11" t="s">
        <v>22</v>
      </c>
      <c r="D31" s="11" t="s">
        <v>23</v>
      </c>
      <c r="E31" s="13">
        <f t="shared" si="2"/>
        <v>141299.30000000002</v>
      </c>
      <c r="F31" s="13">
        <f t="shared" si="3"/>
        <v>129726.6</v>
      </c>
      <c r="G31" s="13">
        <f t="shared" si="4"/>
        <v>11572.7</v>
      </c>
      <c r="H31" s="13">
        <f t="shared" si="5"/>
        <v>0</v>
      </c>
      <c r="I31" s="48">
        <f t="shared" ref="I31" si="137">K31</f>
        <v>0</v>
      </c>
      <c r="J31" s="29">
        <v>0</v>
      </c>
      <c r="K31" s="35">
        <v>0</v>
      </c>
      <c r="L31" s="29">
        <v>0</v>
      </c>
      <c r="M31" s="13">
        <f t="shared" ref="M31" si="138">O31</f>
        <v>0</v>
      </c>
      <c r="N31" s="29">
        <v>0</v>
      </c>
      <c r="O31" s="36">
        <v>0</v>
      </c>
      <c r="P31" s="29">
        <v>0</v>
      </c>
      <c r="Q31" s="13">
        <f t="shared" ref="Q31:Q35" si="139">S31+R31</f>
        <v>0</v>
      </c>
      <c r="R31" s="36">
        <v>0</v>
      </c>
      <c r="S31" s="55">
        <v>0</v>
      </c>
      <c r="T31" s="29">
        <v>0</v>
      </c>
      <c r="U31" s="13">
        <f t="shared" ref="U31:U35" si="140">W31+V31</f>
        <v>0</v>
      </c>
      <c r="V31" s="36">
        <f>90808.6-90808.6</f>
        <v>0</v>
      </c>
      <c r="W31" s="36">
        <f>9524.4-9524.4</f>
        <v>0</v>
      </c>
      <c r="X31" s="29">
        <v>0</v>
      </c>
      <c r="Y31" s="13">
        <f>AA31+Z31</f>
        <v>141299.30000000002</v>
      </c>
      <c r="Z31" s="36">
        <f>38918+90808.6</f>
        <v>129726.6</v>
      </c>
      <c r="AA31" s="36">
        <f>2048.3+9524.4</f>
        <v>11572.7</v>
      </c>
      <c r="AB31" s="29">
        <v>0</v>
      </c>
      <c r="AC31" s="13">
        <f t="shared" ref="AC31" si="141">AE31</f>
        <v>0</v>
      </c>
      <c r="AD31" s="29">
        <v>0</v>
      </c>
      <c r="AE31" s="29">
        <v>0</v>
      </c>
      <c r="AF31" s="29">
        <v>0</v>
      </c>
      <c r="AG31" s="13">
        <f t="shared" ref="AG31" si="142">AI31</f>
        <v>0</v>
      </c>
      <c r="AH31" s="29">
        <v>0</v>
      </c>
      <c r="AI31" s="29">
        <v>0</v>
      </c>
      <c r="AJ31" s="29">
        <v>0</v>
      </c>
      <c r="AK31" s="13">
        <f t="shared" ref="AK31" si="143">AM31</f>
        <v>0</v>
      </c>
      <c r="AL31" s="29">
        <v>0</v>
      </c>
      <c r="AM31" s="29">
        <v>0</v>
      </c>
      <c r="AN31" s="29">
        <v>0</v>
      </c>
      <c r="AO31" s="13">
        <f t="shared" ref="AO31" si="144">AQ31</f>
        <v>0</v>
      </c>
      <c r="AP31" s="29">
        <v>0</v>
      </c>
      <c r="AQ31" s="29">
        <v>0</v>
      </c>
      <c r="AR31" s="29">
        <v>0</v>
      </c>
      <c r="AS31" s="13">
        <f t="shared" ref="AS31" si="145">AU31</f>
        <v>0</v>
      </c>
      <c r="AT31" s="29">
        <v>0</v>
      </c>
      <c r="AU31" s="29">
        <v>0</v>
      </c>
      <c r="AV31" s="29">
        <v>0</v>
      </c>
      <c r="AW31" s="13">
        <f t="shared" ref="AW31" si="146">AY31</f>
        <v>0</v>
      </c>
      <c r="AX31" s="29">
        <v>0</v>
      </c>
      <c r="AY31" s="29">
        <v>0</v>
      </c>
      <c r="AZ31" s="29">
        <v>0</v>
      </c>
    </row>
    <row r="32" spans="1:52" ht="94.5" x14ac:dyDescent="0.25">
      <c r="A32" s="10" t="s">
        <v>325</v>
      </c>
      <c r="B32" s="19" t="s">
        <v>328</v>
      </c>
      <c r="C32" s="11" t="s">
        <v>22</v>
      </c>
      <c r="D32" s="11" t="s">
        <v>23</v>
      </c>
      <c r="E32" s="13">
        <f t="shared" si="2"/>
        <v>6084.7</v>
      </c>
      <c r="F32" s="13">
        <f t="shared" si="3"/>
        <v>0</v>
      </c>
      <c r="G32" s="13">
        <f t="shared" si="4"/>
        <v>6084.7</v>
      </c>
      <c r="H32" s="13">
        <f t="shared" si="5"/>
        <v>0</v>
      </c>
      <c r="I32" s="48">
        <f t="shared" ref="I32" si="147">K32</f>
        <v>0</v>
      </c>
      <c r="J32" s="29">
        <v>0</v>
      </c>
      <c r="K32" s="35">
        <v>0</v>
      </c>
      <c r="L32" s="29">
        <v>0</v>
      </c>
      <c r="M32" s="13">
        <f t="shared" ref="M32" si="148">O32</f>
        <v>0</v>
      </c>
      <c r="N32" s="29">
        <v>0</v>
      </c>
      <c r="O32" s="36">
        <v>0</v>
      </c>
      <c r="P32" s="29">
        <v>0</v>
      </c>
      <c r="Q32" s="13">
        <f t="shared" si="139"/>
        <v>0</v>
      </c>
      <c r="R32" s="36">
        <v>0</v>
      </c>
      <c r="S32" s="55">
        <v>0</v>
      </c>
      <c r="T32" s="29">
        <v>0</v>
      </c>
      <c r="U32" s="13">
        <f t="shared" si="140"/>
        <v>0</v>
      </c>
      <c r="V32" s="36">
        <v>0</v>
      </c>
      <c r="W32" s="36">
        <v>0</v>
      </c>
      <c r="X32" s="29">
        <v>0</v>
      </c>
      <c r="Y32" s="13">
        <f t="shared" ref="Y32:Y33" si="149">AA32+Z32</f>
        <v>6084.7</v>
      </c>
      <c r="Z32" s="29">
        <v>0</v>
      </c>
      <c r="AA32" s="36">
        <v>6084.7</v>
      </c>
      <c r="AB32" s="29">
        <v>0</v>
      </c>
      <c r="AC32" s="13">
        <f t="shared" ref="AC32" si="150">AE32</f>
        <v>0</v>
      </c>
      <c r="AD32" s="29">
        <v>0</v>
      </c>
      <c r="AE32" s="29">
        <v>0</v>
      </c>
      <c r="AF32" s="29">
        <v>0</v>
      </c>
      <c r="AG32" s="13">
        <f t="shared" ref="AG32" si="151">AI32</f>
        <v>0</v>
      </c>
      <c r="AH32" s="29">
        <v>0</v>
      </c>
      <c r="AI32" s="29">
        <v>0</v>
      </c>
      <c r="AJ32" s="29">
        <v>0</v>
      </c>
      <c r="AK32" s="13">
        <f t="shared" ref="AK32" si="152">AM32</f>
        <v>0</v>
      </c>
      <c r="AL32" s="29">
        <v>0</v>
      </c>
      <c r="AM32" s="29">
        <v>0</v>
      </c>
      <c r="AN32" s="29">
        <v>0</v>
      </c>
      <c r="AO32" s="13">
        <f t="shared" ref="AO32" si="153">AQ32</f>
        <v>0</v>
      </c>
      <c r="AP32" s="29">
        <v>0</v>
      </c>
      <c r="AQ32" s="29">
        <v>0</v>
      </c>
      <c r="AR32" s="29">
        <v>0</v>
      </c>
      <c r="AS32" s="13">
        <f t="shared" ref="AS32" si="154">AU32</f>
        <v>0</v>
      </c>
      <c r="AT32" s="29">
        <v>0</v>
      </c>
      <c r="AU32" s="29">
        <v>0</v>
      </c>
      <c r="AV32" s="29">
        <v>0</v>
      </c>
      <c r="AW32" s="13">
        <f t="shared" ref="AW32" si="155">AY32</f>
        <v>0</v>
      </c>
      <c r="AX32" s="29">
        <v>0</v>
      </c>
      <c r="AY32" s="29">
        <v>0</v>
      </c>
      <c r="AZ32" s="29">
        <v>0</v>
      </c>
    </row>
    <row r="33" spans="1:52" ht="63" x14ac:dyDescent="0.25">
      <c r="A33" s="10" t="s">
        <v>326</v>
      </c>
      <c r="B33" s="54" t="s">
        <v>363</v>
      </c>
      <c r="C33" s="11" t="s">
        <v>22</v>
      </c>
      <c r="D33" s="11" t="s">
        <v>54</v>
      </c>
      <c r="E33" s="13">
        <f t="shared" si="2"/>
        <v>16109.8</v>
      </c>
      <c r="F33" s="13">
        <f t="shared" si="3"/>
        <v>0</v>
      </c>
      <c r="G33" s="13">
        <f t="shared" si="4"/>
        <v>16109.8</v>
      </c>
      <c r="H33" s="13">
        <f t="shared" si="5"/>
        <v>0</v>
      </c>
      <c r="I33" s="48">
        <f t="shared" ref="I33" si="156">K33</f>
        <v>0</v>
      </c>
      <c r="J33" s="29">
        <v>0</v>
      </c>
      <c r="K33" s="35">
        <v>0</v>
      </c>
      <c r="L33" s="29">
        <v>0</v>
      </c>
      <c r="M33" s="13">
        <f t="shared" ref="M33" si="157">O33</f>
        <v>0</v>
      </c>
      <c r="N33" s="29">
        <v>0</v>
      </c>
      <c r="O33" s="36">
        <v>0</v>
      </c>
      <c r="P33" s="29">
        <v>0</v>
      </c>
      <c r="Q33" s="13">
        <f t="shared" si="139"/>
        <v>8054.9</v>
      </c>
      <c r="R33" s="36">
        <v>0</v>
      </c>
      <c r="S33" s="55">
        <v>8054.9</v>
      </c>
      <c r="T33" s="29">
        <v>0</v>
      </c>
      <c r="U33" s="13">
        <f t="shared" si="140"/>
        <v>8054.9</v>
      </c>
      <c r="V33" s="36">
        <v>0</v>
      </c>
      <c r="W33" s="36">
        <v>8054.9</v>
      </c>
      <c r="X33" s="29">
        <v>0</v>
      </c>
      <c r="Y33" s="13">
        <f t="shared" si="149"/>
        <v>0</v>
      </c>
      <c r="Z33" s="29">
        <v>0</v>
      </c>
      <c r="AA33" s="29">
        <v>0</v>
      </c>
      <c r="AB33" s="29">
        <v>0</v>
      </c>
      <c r="AC33" s="13">
        <f t="shared" ref="AC33" si="158">AE33</f>
        <v>0</v>
      </c>
      <c r="AD33" s="29">
        <v>0</v>
      </c>
      <c r="AE33" s="29">
        <v>0</v>
      </c>
      <c r="AF33" s="29">
        <v>0</v>
      </c>
      <c r="AG33" s="13">
        <f t="shared" ref="AG33" si="159">AI33</f>
        <v>0</v>
      </c>
      <c r="AH33" s="29">
        <v>0</v>
      </c>
      <c r="AI33" s="29">
        <v>0</v>
      </c>
      <c r="AJ33" s="29">
        <v>0</v>
      </c>
      <c r="AK33" s="13">
        <f t="shared" ref="AK33" si="160">AM33</f>
        <v>0</v>
      </c>
      <c r="AL33" s="29">
        <v>0</v>
      </c>
      <c r="AM33" s="29">
        <v>0</v>
      </c>
      <c r="AN33" s="29">
        <v>0</v>
      </c>
      <c r="AO33" s="13">
        <f t="shared" ref="AO33" si="161">AQ33</f>
        <v>0</v>
      </c>
      <c r="AP33" s="29">
        <v>0</v>
      </c>
      <c r="AQ33" s="29">
        <v>0</v>
      </c>
      <c r="AR33" s="29">
        <v>0</v>
      </c>
      <c r="AS33" s="13">
        <f t="shared" ref="AS33" si="162">AU33</f>
        <v>0</v>
      </c>
      <c r="AT33" s="29">
        <v>0</v>
      </c>
      <c r="AU33" s="29">
        <v>0</v>
      </c>
      <c r="AV33" s="29">
        <v>0</v>
      </c>
      <c r="AW33" s="13">
        <f t="shared" ref="AW33" si="163">AY33</f>
        <v>0</v>
      </c>
      <c r="AX33" s="29">
        <v>0</v>
      </c>
      <c r="AY33" s="29">
        <v>0</v>
      </c>
      <c r="AZ33" s="29">
        <v>0</v>
      </c>
    </row>
    <row r="34" spans="1:52" ht="110.25" x14ac:dyDescent="0.25">
      <c r="A34" s="10" t="s">
        <v>327</v>
      </c>
      <c r="B34" s="69" t="s">
        <v>389</v>
      </c>
      <c r="C34" s="41" t="s">
        <v>22</v>
      </c>
      <c r="D34" s="11" t="s">
        <v>23</v>
      </c>
      <c r="E34" s="13">
        <f t="shared" si="2"/>
        <v>3806.2999999999997</v>
      </c>
      <c r="F34" s="13">
        <f t="shared" si="3"/>
        <v>0</v>
      </c>
      <c r="G34" s="13">
        <f t="shared" si="4"/>
        <v>3806.2999999999997</v>
      </c>
      <c r="H34" s="13">
        <f t="shared" si="5"/>
        <v>0</v>
      </c>
      <c r="I34" s="48">
        <f t="shared" ref="I34" si="164">K34</f>
        <v>0</v>
      </c>
      <c r="J34" s="29">
        <v>0</v>
      </c>
      <c r="K34" s="35">
        <v>0</v>
      </c>
      <c r="L34" s="29">
        <v>0</v>
      </c>
      <c r="M34" s="13">
        <f t="shared" ref="M34" si="165">O34</f>
        <v>0</v>
      </c>
      <c r="N34" s="29">
        <v>0</v>
      </c>
      <c r="O34" s="36">
        <v>0</v>
      </c>
      <c r="P34" s="29">
        <v>0</v>
      </c>
      <c r="Q34" s="13">
        <f t="shared" si="139"/>
        <v>0</v>
      </c>
      <c r="R34" s="36">
        <v>0</v>
      </c>
      <c r="S34" s="55">
        <v>0</v>
      </c>
      <c r="T34" s="29">
        <v>0</v>
      </c>
      <c r="U34" s="13">
        <f t="shared" si="140"/>
        <v>0</v>
      </c>
      <c r="V34" s="36">
        <v>0</v>
      </c>
      <c r="W34" s="36">
        <f>3806.3-3806.3</f>
        <v>0</v>
      </c>
      <c r="X34" s="29">
        <v>0</v>
      </c>
      <c r="Y34" s="13">
        <f t="shared" ref="Y34" si="166">AA34</f>
        <v>3806.2999999999997</v>
      </c>
      <c r="Z34" s="29">
        <v>0</v>
      </c>
      <c r="AA34" s="36">
        <f>5237.4-1431.1</f>
        <v>3806.2999999999997</v>
      </c>
      <c r="AB34" s="29">
        <v>0</v>
      </c>
      <c r="AC34" s="13">
        <f t="shared" ref="AC34" si="167">AE34</f>
        <v>0</v>
      </c>
      <c r="AD34" s="29">
        <v>0</v>
      </c>
      <c r="AE34" s="29">
        <v>0</v>
      </c>
      <c r="AF34" s="29">
        <v>0</v>
      </c>
      <c r="AG34" s="13">
        <f t="shared" ref="AG34" si="168">AI34</f>
        <v>0</v>
      </c>
      <c r="AH34" s="29">
        <v>0</v>
      </c>
      <c r="AI34" s="29">
        <v>0</v>
      </c>
      <c r="AJ34" s="29">
        <v>0</v>
      </c>
      <c r="AK34" s="13">
        <f t="shared" ref="AK34" si="169">AM34</f>
        <v>0</v>
      </c>
      <c r="AL34" s="29">
        <v>0</v>
      </c>
      <c r="AM34" s="29">
        <v>0</v>
      </c>
      <c r="AN34" s="29">
        <v>0</v>
      </c>
      <c r="AO34" s="13">
        <f t="shared" ref="AO34" si="170">AQ34</f>
        <v>0</v>
      </c>
      <c r="AP34" s="29">
        <v>0</v>
      </c>
      <c r="AQ34" s="29">
        <v>0</v>
      </c>
      <c r="AR34" s="29">
        <v>0</v>
      </c>
      <c r="AS34" s="13">
        <f t="shared" ref="AS34" si="171">AU34</f>
        <v>0</v>
      </c>
      <c r="AT34" s="29">
        <v>0</v>
      </c>
      <c r="AU34" s="29">
        <v>0</v>
      </c>
      <c r="AV34" s="29">
        <v>0</v>
      </c>
      <c r="AW34" s="13">
        <f t="shared" ref="AW34" si="172">AY34</f>
        <v>0</v>
      </c>
      <c r="AX34" s="29">
        <v>0</v>
      </c>
      <c r="AY34" s="29">
        <v>0</v>
      </c>
      <c r="AZ34" s="29">
        <v>0</v>
      </c>
    </row>
    <row r="35" spans="1:52" ht="110.25" x14ac:dyDescent="0.25">
      <c r="A35" s="10" t="s">
        <v>365</v>
      </c>
      <c r="B35" s="69" t="s">
        <v>390</v>
      </c>
      <c r="C35" s="41" t="s">
        <v>22</v>
      </c>
      <c r="D35" s="11" t="s">
        <v>23</v>
      </c>
      <c r="E35" s="13">
        <f t="shared" si="2"/>
        <v>3898.8999999999996</v>
      </c>
      <c r="F35" s="13">
        <f t="shared" si="3"/>
        <v>0</v>
      </c>
      <c r="G35" s="13">
        <f t="shared" si="4"/>
        <v>3898.8999999999996</v>
      </c>
      <c r="H35" s="13">
        <f t="shared" si="5"/>
        <v>0</v>
      </c>
      <c r="I35" s="48">
        <f t="shared" ref="I35" si="173">K35</f>
        <v>0</v>
      </c>
      <c r="J35" s="29">
        <v>0</v>
      </c>
      <c r="K35" s="35">
        <v>0</v>
      </c>
      <c r="L35" s="29">
        <v>0</v>
      </c>
      <c r="M35" s="13">
        <f t="shared" ref="M35" si="174">O35</f>
        <v>0</v>
      </c>
      <c r="N35" s="29">
        <v>0</v>
      </c>
      <c r="O35" s="36">
        <v>0</v>
      </c>
      <c r="P35" s="29">
        <v>0</v>
      </c>
      <c r="Q35" s="13">
        <f t="shared" si="139"/>
        <v>0</v>
      </c>
      <c r="R35" s="36">
        <v>0</v>
      </c>
      <c r="S35" s="55">
        <v>0</v>
      </c>
      <c r="T35" s="29">
        <v>0</v>
      </c>
      <c r="U35" s="13">
        <f t="shared" si="140"/>
        <v>0</v>
      </c>
      <c r="V35" s="36">
        <v>0</v>
      </c>
      <c r="W35" s="36">
        <f>3898.9-3898.9</f>
        <v>0</v>
      </c>
      <c r="X35" s="29">
        <v>0</v>
      </c>
      <c r="Y35" s="13">
        <f t="shared" ref="Y35" si="175">AA35</f>
        <v>3898.8999999999996</v>
      </c>
      <c r="Z35" s="29">
        <v>0</v>
      </c>
      <c r="AA35" s="36">
        <f>5379.7-1480.8</f>
        <v>3898.8999999999996</v>
      </c>
      <c r="AB35" s="29">
        <v>0</v>
      </c>
      <c r="AC35" s="13">
        <f t="shared" ref="AC35" si="176">AE35</f>
        <v>0</v>
      </c>
      <c r="AD35" s="29">
        <v>0</v>
      </c>
      <c r="AE35" s="29">
        <v>0</v>
      </c>
      <c r="AF35" s="29">
        <v>0</v>
      </c>
      <c r="AG35" s="13">
        <f t="shared" ref="AG35" si="177">AI35</f>
        <v>0</v>
      </c>
      <c r="AH35" s="29">
        <v>0</v>
      </c>
      <c r="AI35" s="29">
        <v>0</v>
      </c>
      <c r="AJ35" s="29">
        <v>0</v>
      </c>
      <c r="AK35" s="13">
        <f t="shared" ref="AK35" si="178">AM35</f>
        <v>0</v>
      </c>
      <c r="AL35" s="29">
        <v>0</v>
      </c>
      <c r="AM35" s="29">
        <v>0</v>
      </c>
      <c r="AN35" s="29">
        <v>0</v>
      </c>
      <c r="AO35" s="13">
        <f t="shared" ref="AO35" si="179">AQ35</f>
        <v>0</v>
      </c>
      <c r="AP35" s="29">
        <v>0</v>
      </c>
      <c r="AQ35" s="29">
        <v>0</v>
      </c>
      <c r="AR35" s="29">
        <v>0</v>
      </c>
      <c r="AS35" s="13">
        <f t="shared" ref="AS35" si="180">AU35</f>
        <v>0</v>
      </c>
      <c r="AT35" s="29">
        <v>0</v>
      </c>
      <c r="AU35" s="29">
        <v>0</v>
      </c>
      <c r="AV35" s="29">
        <v>0</v>
      </c>
      <c r="AW35" s="13">
        <f t="shared" ref="AW35" si="181">AY35</f>
        <v>0</v>
      </c>
      <c r="AX35" s="29">
        <v>0</v>
      </c>
      <c r="AY35" s="29">
        <v>0</v>
      </c>
      <c r="AZ35" s="29">
        <v>0</v>
      </c>
    </row>
    <row r="36" spans="1:52" ht="78.75" x14ac:dyDescent="0.25">
      <c r="A36" s="10" t="s">
        <v>378</v>
      </c>
      <c r="B36" s="69" t="s">
        <v>384</v>
      </c>
      <c r="C36" s="41" t="s">
        <v>22</v>
      </c>
      <c r="D36" s="11" t="s">
        <v>54</v>
      </c>
      <c r="E36" s="13">
        <f t="shared" si="2"/>
        <v>3399.8</v>
      </c>
      <c r="F36" s="13">
        <f t="shared" si="3"/>
        <v>0</v>
      </c>
      <c r="G36" s="13">
        <f t="shared" si="4"/>
        <v>3399.8</v>
      </c>
      <c r="H36" s="13">
        <f t="shared" si="5"/>
        <v>0</v>
      </c>
      <c r="I36" s="48">
        <f t="shared" ref="I36" si="182">K36</f>
        <v>0</v>
      </c>
      <c r="J36" s="29">
        <v>0</v>
      </c>
      <c r="K36" s="35">
        <v>0</v>
      </c>
      <c r="L36" s="29">
        <v>0</v>
      </c>
      <c r="M36" s="13">
        <f t="shared" ref="M36" si="183">O36</f>
        <v>0</v>
      </c>
      <c r="N36" s="29">
        <v>0</v>
      </c>
      <c r="O36" s="36">
        <v>0</v>
      </c>
      <c r="P36" s="29">
        <v>0</v>
      </c>
      <c r="Q36" s="13">
        <f t="shared" ref="Q36" si="184">S36+R36</f>
        <v>0</v>
      </c>
      <c r="R36" s="36">
        <v>0</v>
      </c>
      <c r="S36" s="55">
        <v>0</v>
      </c>
      <c r="T36" s="29">
        <v>0</v>
      </c>
      <c r="U36" s="13">
        <f t="shared" ref="U36" si="185">W36+V36</f>
        <v>3399.8</v>
      </c>
      <c r="V36" s="36">
        <v>0</v>
      </c>
      <c r="W36" s="36">
        <f>3494.8-95</f>
        <v>3399.8</v>
      </c>
      <c r="X36" s="29">
        <v>0</v>
      </c>
      <c r="Y36" s="13">
        <f t="shared" ref="Y36" si="186">AA36</f>
        <v>0</v>
      </c>
      <c r="Z36" s="29">
        <v>0</v>
      </c>
      <c r="AA36" s="29">
        <v>0</v>
      </c>
      <c r="AB36" s="29">
        <v>0</v>
      </c>
      <c r="AC36" s="13">
        <f t="shared" ref="AC36" si="187">AE36</f>
        <v>0</v>
      </c>
      <c r="AD36" s="29">
        <v>0</v>
      </c>
      <c r="AE36" s="29">
        <v>0</v>
      </c>
      <c r="AF36" s="29">
        <v>0</v>
      </c>
      <c r="AG36" s="13">
        <f t="shared" ref="AG36" si="188">AI36</f>
        <v>0</v>
      </c>
      <c r="AH36" s="29">
        <v>0</v>
      </c>
      <c r="AI36" s="29">
        <v>0</v>
      </c>
      <c r="AJ36" s="29">
        <v>0</v>
      </c>
      <c r="AK36" s="13">
        <f t="shared" ref="AK36" si="189">AM36</f>
        <v>0</v>
      </c>
      <c r="AL36" s="29">
        <v>0</v>
      </c>
      <c r="AM36" s="29">
        <v>0</v>
      </c>
      <c r="AN36" s="29">
        <v>0</v>
      </c>
      <c r="AO36" s="13">
        <f t="shared" ref="AO36" si="190">AQ36</f>
        <v>0</v>
      </c>
      <c r="AP36" s="29">
        <v>0</v>
      </c>
      <c r="AQ36" s="29">
        <v>0</v>
      </c>
      <c r="AR36" s="29">
        <v>0</v>
      </c>
      <c r="AS36" s="13">
        <f t="shared" ref="AS36" si="191">AU36</f>
        <v>0</v>
      </c>
      <c r="AT36" s="29">
        <v>0</v>
      </c>
      <c r="AU36" s="29">
        <v>0</v>
      </c>
      <c r="AV36" s="29">
        <v>0</v>
      </c>
      <c r="AW36" s="13">
        <f t="shared" ref="AW36" si="192">AY36</f>
        <v>0</v>
      </c>
      <c r="AX36" s="29">
        <v>0</v>
      </c>
      <c r="AY36" s="29">
        <v>0</v>
      </c>
      <c r="AZ36" s="29">
        <v>0</v>
      </c>
    </row>
    <row r="37" spans="1:52" ht="47.25" x14ac:dyDescent="0.25">
      <c r="A37" s="10" t="s">
        <v>379</v>
      </c>
      <c r="B37" s="69" t="s">
        <v>263</v>
      </c>
      <c r="C37" s="41" t="s">
        <v>22</v>
      </c>
      <c r="D37" s="11" t="s">
        <v>54</v>
      </c>
      <c r="E37" s="13">
        <f t="shared" si="2"/>
        <v>553.1</v>
      </c>
      <c r="F37" s="13">
        <f t="shared" si="3"/>
        <v>0</v>
      </c>
      <c r="G37" s="13">
        <f t="shared" si="4"/>
        <v>553.1</v>
      </c>
      <c r="H37" s="13">
        <f t="shared" si="5"/>
        <v>0</v>
      </c>
      <c r="I37" s="48">
        <f t="shared" ref="I37:I38" si="193">K37</f>
        <v>0</v>
      </c>
      <c r="J37" s="29">
        <v>0</v>
      </c>
      <c r="K37" s="35">
        <v>0</v>
      </c>
      <c r="L37" s="29">
        <v>0</v>
      </c>
      <c r="M37" s="13">
        <f t="shared" ref="M37:M38" si="194">O37</f>
        <v>0</v>
      </c>
      <c r="N37" s="29">
        <v>0</v>
      </c>
      <c r="O37" s="36">
        <v>0</v>
      </c>
      <c r="P37" s="29">
        <v>0</v>
      </c>
      <c r="Q37" s="13">
        <f t="shared" ref="Q37" si="195">S37+R37</f>
        <v>0</v>
      </c>
      <c r="R37" s="36">
        <v>0</v>
      </c>
      <c r="S37" s="55">
        <v>0</v>
      </c>
      <c r="T37" s="29">
        <v>0</v>
      </c>
      <c r="U37" s="13">
        <f t="shared" ref="U37" si="196">W37+V37</f>
        <v>553.1</v>
      </c>
      <c r="V37" s="36">
        <v>0</v>
      </c>
      <c r="W37" s="36">
        <v>553.1</v>
      </c>
      <c r="X37" s="29">
        <v>0</v>
      </c>
      <c r="Y37" s="13">
        <f t="shared" ref="Y37:Y38" si="197">AA37</f>
        <v>0</v>
      </c>
      <c r="Z37" s="29">
        <v>0</v>
      </c>
      <c r="AA37" s="29">
        <v>0</v>
      </c>
      <c r="AB37" s="29">
        <v>0</v>
      </c>
      <c r="AC37" s="13">
        <f t="shared" ref="AC37:AC38" si="198">AE37</f>
        <v>0</v>
      </c>
      <c r="AD37" s="29">
        <v>0</v>
      </c>
      <c r="AE37" s="29">
        <v>0</v>
      </c>
      <c r="AF37" s="29">
        <v>0</v>
      </c>
      <c r="AG37" s="13">
        <f t="shared" ref="AG37:AG38" si="199">AI37</f>
        <v>0</v>
      </c>
      <c r="AH37" s="29">
        <v>0</v>
      </c>
      <c r="AI37" s="29">
        <v>0</v>
      </c>
      <c r="AJ37" s="29">
        <v>0</v>
      </c>
      <c r="AK37" s="13">
        <f t="shared" ref="AK37:AK38" si="200">AM37</f>
        <v>0</v>
      </c>
      <c r="AL37" s="29">
        <v>0</v>
      </c>
      <c r="AM37" s="29">
        <v>0</v>
      </c>
      <c r="AN37" s="29">
        <v>0</v>
      </c>
      <c r="AO37" s="13">
        <f t="shared" ref="AO37:AO38" si="201">AQ37</f>
        <v>0</v>
      </c>
      <c r="AP37" s="29">
        <v>0</v>
      </c>
      <c r="AQ37" s="29">
        <v>0</v>
      </c>
      <c r="AR37" s="29">
        <v>0</v>
      </c>
      <c r="AS37" s="13">
        <f t="shared" ref="AS37:AS38" si="202">AU37</f>
        <v>0</v>
      </c>
      <c r="AT37" s="29">
        <v>0</v>
      </c>
      <c r="AU37" s="29">
        <v>0</v>
      </c>
      <c r="AV37" s="29">
        <v>0</v>
      </c>
      <c r="AW37" s="13">
        <f t="shared" ref="AW37:AW38" si="203">AY37</f>
        <v>0</v>
      </c>
      <c r="AX37" s="29">
        <v>0</v>
      </c>
      <c r="AY37" s="29">
        <v>0</v>
      </c>
      <c r="AZ37" s="29">
        <v>0</v>
      </c>
    </row>
    <row r="38" spans="1:52" ht="47.25" x14ac:dyDescent="0.25">
      <c r="A38" s="10" t="s">
        <v>405</v>
      </c>
      <c r="B38" s="19" t="s">
        <v>449</v>
      </c>
      <c r="C38" s="11" t="s">
        <v>22</v>
      </c>
      <c r="D38" s="11" t="s">
        <v>54</v>
      </c>
      <c r="E38" s="13">
        <f t="shared" ref="E38:E51" si="204">I38+M38+Q38+U38+Y38+AC38+AG38+AK38+AO38</f>
        <v>899.6</v>
      </c>
      <c r="F38" s="13">
        <f t="shared" ref="F38:H40" si="205">J38+N38+R38+V38+Z38+AD38+AH38+AL38+AP38+AT38+AX38</f>
        <v>0</v>
      </c>
      <c r="G38" s="13">
        <f t="shared" si="205"/>
        <v>899.6</v>
      </c>
      <c r="H38" s="13">
        <f t="shared" si="205"/>
        <v>0</v>
      </c>
      <c r="I38" s="48">
        <f t="shared" si="193"/>
        <v>0</v>
      </c>
      <c r="J38" s="29">
        <v>0</v>
      </c>
      <c r="K38" s="35">
        <v>0</v>
      </c>
      <c r="L38" s="29">
        <v>0</v>
      </c>
      <c r="M38" s="13">
        <f t="shared" si="194"/>
        <v>0</v>
      </c>
      <c r="N38" s="29">
        <v>0</v>
      </c>
      <c r="O38" s="36">
        <v>0</v>
      </c>
      <c r="P38" s="29">
        <v>0</v>
      </c>
      <c r="Q38" s="13">
        <f t="shared" ref="Q38" si="206">S38</f>
        <v>0</v>
      </c>
      <c r="R38" s="29">
        <v>0</v>
      </c>
      <c r="S38" s="36">
        <f t="shared" ref="S38:S51" si="207">21850-2428-5043.4-5043.4-9335.2</f>
        <v>0</v>
      </c>
      <c r="T38" s="29">
        <v>0</v>
      </c>
      <c r="U38" s="13">
        <f t="shared" ref="U38" si="208">W38</f>
        <v>899.6</v>
      </c>
      <c r="V38" s="29">
        <v>0</v>
      </c>
      <c r="W38" s="36">
        <v>899.6</v>
      </c>
      <c r="X38" s="29">
        <v>0</v>
      </c>
      <c r="Y38" s="13">
        <f t="shared" si="197"/>
        <v>0</v>
      </c>
      <c r="Z38" s="29">
        <v>0</v>
      </c>
      <c r="AA38" s="36">
        <v>0</v>
      </c>
      <c r="AB38" s="29">
        <v>0</v>
      </c>
      <c r="AC38" s="13">
        <f t="shared" si="198"/>
        <v>0</v>
      </c>
      <c r="AD38" s="29">
        <v>0</v>
      </c>
      <c r="AE38" s="36">
        <v>0</v>
      </c>
      <c r="AF38" s="29">
        <v>0</v>
      </c>
      <c r="AG38" s="13">
        <f t="shared" si="199"/>
        <v>0</v>
      </c>
      <c r="AH38" s="29">
        <v>0</v>
      </c>
      <c r="AI38" s="36">
        <v>0</v>
      </c>
      <c r="AJ38" s="29">
        <v>0</v>
      </c>
      <c r="AK38" s="13">
        <f t="shared" si="200"/>
        <v>0</v>
      </c>
      <c r="AL38" s="29">
        <v>0</v>
      </c>
      <c r="AM38" s="36">
        <v>0</v>
      </c>
      <c r="AN38" s="29">
        <v>0</v>
      </c>
      <c r="AO38" s="13">
        <f t="shared" si="201"/>
        <v>0</v>
      </c>
      <c r="AP38" s="29">
        <v>0</v>
      </c>
      <c r="AQ38" s="36">
        <v>0</v>
      </c>
      <c r="AR38" s="29">
        <v>0</v>
      </c>
      <c r="AS38" s="13">
        <f t="shared" si="202"/>
        <v>0</v>
      </c>
      <c r="AT38" s="29">
        <v>0</v>
      </c>
      <c r="AU38" s="36">
        <v>0</v>
      </c>
      <c r="AV38" s="29">
        <v>0</v>
      </c>
      <c r="AW38" s="13">
        <f t="shared" si="203"/>
        <v>0</v>
      </c>
      <c r="AX38" s="29">
        <v>0</v>
      </c>
      <c r="AY38" s="36">
        <v>0</v>
      </c>
      <c r="AZ38" s="29">
        <v>0</v>
      </c>
    </row>
    <row r="39" spans="1:52" ht="63" x14ac:dyDescent="0.25">
      <c r="A39" s="10" t="s">
        <v>406</v>
      </c>
      <c r="B39" s="19" t="s">
        <v>418</v>
      </c>
      <c r="C39" s="11" t="s">
        <v>22</v>
      </c>
      <c r="D39" s="11" t="s">
        <v>54</v>
      </c>
      <c r="E39" s="13">
        <f t="shared" si="204"/>
        <v>3421.9</v>
      </c>
      <c r="F39" s="13">
        <f t="shared" si="205"/>
        <v>0</v>
      </c>
      <c r="G39" s="13">
        <f t="shared" si="205"/>
        <v>3421.9</v>
      </c>
      <c r="H39" s="13">
        <f t="shared" si="205"/>
        <v>0</v>
      </c>
      <c r="I39" s="48">
        <f t="shared" ref="I39" si="209">K39</f>
        <v>0</v>
      </c>
      <c r="J39" s="29">
        <v>0</v>
      </c>
      <c r="K39" s="35">
        <v>0</v>
      </c>
      <c r="L39" s="29">
        <v>0</v>
      </c>
      <c r="M39" s="13">
        <f t="shared" ref="M39" si="210">O39</f>
        <v>0</v>
      </c>
      <c r="N39" s="29">
        <v>0</v>
      </c>
      <c r="O39" s="36">
        <v>0</v>
      </c>
      <c r="P39" s="29">
        <v>0</v>
      </c>
      <c r="Q39" s="13">
        <f t="shared" ref="Q39" si="211">S39</f>
        <v>0</v>
      </c>
      <c r="R39" s="29">
        <v>0</v>
      </c>
      <c r="S39" s="36">
        <f t="shared" si="207"/>
        <v>0</v>
      </c>
      <c r="T39" s="29">
        <v>0</v>
      </c>
      <c r="U39" s="13">
        <f t="shared" ref="U39" si="212">W39</f>
        <v>0</v>
      </c>
      <c r="V39" s="29">
        <v>0</v>
      </c>
      <c r="W39" s="36">
        <f t="shared" ref="W39:W51" si="213">38100-1623.1-1623.1-1533.2-5000-13000-1000-14320.6</f>
        <v>0</v>
      </c>
      <c r="X39" s="29">
        <v>0</v>
      </c>
      <c r="Y39" s="13">
        <f t="shared" ref="Y39" si="214">AA39</f>
        <v>0</v>
      </c>
      <c r="Z39" s="29">
        <v>0</v>
      </c>
      <c r="AA39" s="36">
        <f>2395.8-2395.8</f>
        <v>0</v>
      </c>
      <c r="AB39" s="29">
        <v>0</v>
      </c>
      <c r="AC39" s="13">
        <f t="shared" ref="AC39" si="215">AE39</f>
        <v>3421.9</v>
      </c>
      <c r="AD39" s="29">
        <v>0</v>
      </c>
      <c r="AE39" s="36">
        <v>3421.9</v>
      </c>
      <c r="AF39" s="29">
        <v>0</v>
      </c>
      <c r="AG39" s="13">
        <f t="shared" ref="AG39" si="216">AI39</f>
        <v>0</v>
      </c>
      <c r="AH39" s="29">
        <v>0</v>
      </c>
      <c r="AI39" s="36">
        <v>0</v>
      </c>
      <c r="AJ39" s="29">
        <v>0</v>
      </c>
      <c r="AK39" s="13">
        <f t="shared" ref="AK39" si="217">AM39</f>
        <v>0</v>
      </c>
      <c r="AL39" s="29">
        <v>0</v>
      </c>
      <c r="AM39" s="36">
        <v>0</v>
      </c>
      <c r="AN39" s="29">
        <v>0</v>
      </c>
      <c r="AO39" s="13">
        <f t="shared" ref="AO39" si="218">AQ39</f>
        <v>0</v>
      </c>
      <c r="AP39" s="29">
        <v>0</v>
      </c>
      <c r="AQ39" s="36">
        <v>0</v>
      </c>
      <c r="AR39" s="29">
        <v>0</v>
      </c>
      <c r="AS39" s="13">
        <f t="shared" ref="AS39" si="219">AU39</f>
        <v>0</v>
      </c>
      <c r="AT39" s="29">
        <v>0</v>
      </c>
      <c r="AU39" s="36">
        <v>0</v>
      </c>
      <c r="AV39" s="29">
        <v>0</v>
      </c>
      <c r="AW39" s="13">
        <f t="shared" ref="AW39" si="220">AY39</f>
        <v>0</v>
      </c>
      <c r="AX39" s="29">
        <v>0</v>
      </c>
      <c r="AY39" s="36">
        <v>0</v>
      </c>
      <c r="AZ39" s="29">
        <v>0</v>
      </c>
    </row>
    <row r="40" spans="1:52" ht="63" x14ac:dyDescent="0.25">
      <c r="A40" s="10" t="s">
        <v>407</v>
      </c>
      <c r="B40" s="19" t="s">
        <v>419</v>
      </c>
      <c r="C40" s="11" t="s">
        <v>22</v>
      </c>
      <c r="D40" s="11" t="s">
        <v>54</v>
      </c>
      <c r="E40" s="13">
        <f t="shared" si="204"/>
        <v>1627.4</v>
      </c>
      <c r="F40" s="13">
        <f t="shared" si="205"/>
        <v>0</v>
      </c>
      <c r="G40" s="13">
        <f t="shared" si="205"/>
        <v>1627.4</v>
      </c>
      <c r="H40" s="13">
        <f t="shared" si="205"/>
        <v>0</v>
      </c>
      <c r="I40" s="48">
        <f t="shared" ref="I40" si="221">K40</f>
        <v>0</v>
      </c>
      <c r="J40" s="29">
        <v>0</v>
      </c>
      <c r="K40" s="35">
        <v>0</v>
      </c>
      <c r="L40" s="29">
        <v>0</v>
      </c>
      <c r="M40" s="13">
        <f t="shared" ref="M40" si="222">O40</f>
        <v>0</v>
      </c>
      <c r="N40" s="29">
        <v>0</v>
      </c>
      <c r="O40" s="36">
        <v>0</v>
      </c>
      <c r="P40" s="29">
        <v>0</v>
      </c>
      <c r="Q40" s="13">
        <f t="shared" ref="Q40" si="223">S40</f>
        <v>0</v>
      </c>
      <c r="R40" s="29">
        <v>0</v>
      </c>
      <c r="S40" s="36">
        <f t="shared" si="207"/>
        <v>0</v>
      </c>
      <c r="T40" s="29">
        <v>0</v>
      </c>
      <c r="U40" s="13">
        <f t="shared" ref="U40" si="224">W40</f>
        <v>0</v>
      </c>
      <c r="V40" s="29">
        <v>0</v>
      </c>
      <c r="W40" s="36">
        <f t="shared" si="213"/>
        <v>0</v>
      </c>
      <c r="X40" s="29">
        <v>0</v>
      </c>
      <c r="Y40" s="13">
        <f t="shared" ref="Y40" si="225">AA40</f>
        <v>1627.4</v>
      </c>
      <c r="Z40" s="29">
        <v>0</v>
      </c>
      <c r="AA40" s="85">
        <f>1019.3+608.1</f>
        <v>1627.4</v>
      </c>
      <c r="AB40" s="29">
        <v>0</v>
      </c>
      <c r="AC40" s="13">
        <f t="shared" ref="AC40" si="226">AE40</f>
        <v>0</v>
      </c>
      <c r="AD40" s="29">
        <v>0</v>
      </c>
      <c r="AE40" s="36">
        <v>0</v>
      </c>
      <c r="AF40" s="29">
        <v>0</v>
      </c>
      <c r="AG40" s="13">
        <f t="shared" ref="AG40" si="227">AI40</f>
        <v>0</v>
      </c>
      <c r="AH40" s="29">
        <v>0</v>
      </c>
      <c r="AI40" s="36">
        <v>0</v>
      </c>
      <c r="AJ40" s="29">
        <v>0</v>
      </c>
      <c r="AK40" s="13">
        <f t="shared" ref="AK40" si="228">AM40</f>
        <v>0</v>
      </c>
      <c r="AL40" s="29">
        <v>0</v>
      </c>
      <c r="AM40" s="36">
        <v>0</v>
      </c>
      <c r="AN40" s="29">
        <v>0</v>
      </c>
      <c r="AO40" s="13">
        <f t="shared" ref="AO40" si="229">AQ40</f>
        <v>0</v>
      </c>
      <c r="AP40" s="29">
        <v>0</v>
      </c>
      <c r="AQ40" s="36">
        <v>0</v>
      </c>
      <c r="AR40" s="29">
        <v>0</v>
      </c>
      <c r="AS40" s="13">
        <f t="shared" ref="AS40" si="230">AU40</f>
        <v>0</v>
      </c>
      <c r="AT40" s="29">
        <v>0</v>
      </c>
      <c r="AU40" s="36">
        <v>0</v>
      </c>
      <c r="AV40" s="29">
        <v>0</v>
      </c>
      <c r="AW40" s="13">
        <f t="shared" ref="AW40" si="231">AY40</f>
        <v>0</v>
      </c>
      <c r="AX40" s="29">
        <v>0</v>
      </c>
      <c r="AY40" s="36">
        <v>0</v>
      </c>
      <c r="AZ40" s="29">
        <v>0</v>
      </c>
    </row>
    <row r="41" spans="1:52" ht="78.75" x14ac:dyDescent="0.25">
      <c r="A41" s="10" t="s">
        <v>417</v>
      </c>
      <c r="B41" s="19" t="s">
        <v>465</v>
      </c>
      <c r="C41" s="11" t="s">
        <v>22</v>
      </c>
      <c r="D41" s="11" t="s">
        <v>54</v>
      </c>
      <c r="E41" s="13">
        <f t="shared" si="204"/>
        <v>12328.4</v>
      </c>
      <c r="F41" s="13">
        <f t="shared" ref="F41:F43" si="232">J41+N41+R41+V41+Z41+AD41+AH41+AL41+AP41+AT41+AX41</f>
        <v>0</v>
      </c>
      <c r="G41" s="13">
        <f t="shared" ref="G41:G43" si="233">K41+O41+S41+W41+AA41+AE41+AI41+AM41+AQ41+AU41+AY41</f>
        <v>12328.4</v>
      </c>
      <c r="H41" s="13">
        <f t="shared" ref="H41:H43" si="234">L41+P41+T41+X41+AB41+AF41+AJ41+AN41+AR41+AV41+AZ41</f>
        <v>0</v>
      </c>
      <c r="I41" s="48">
        <f t="shared" ref="I41:I43" si="235">K41</f>
        <v>0</v>
      </c>
      <c r="J41" s="29">
        <v>0</v>
      </c>
      <c r="K41" s="35">
        <v>0</v>
      </c>
      <c r="L41" s="29">
        <v>0</v>
      </c>
      <c r="M41" s="13">
        <f t="shared" ref="M41:M43" si="236">O41</f>
        <v>0</v>
      </c>
      <c r="N41" s="29">
        <v>0</v>
      </c>
      <c r="O41" s="36">
        <v>0</v>
      </c>
      <c r="P41" s="29">
        <v>0</v>
      </c>
      <c r="Q41" s="13">
        <f t="shared" ref="Q41:Q43" si="237">S41</f>
        <v>0</v>
      </c>
      <c r="R41" s="29">
        <v>0</v>
      </c>
      <c r="S41" s="36">
        <f t="shared" si="207"/>
        <v>0</v>
      </c>
      <c r="T41" s="29">
        <v>0</v>
      </c>
      <c r="U41" s="13">
        <f t="shared" ref="U41:U43" si="238">W41</f>
        <v>0</v>
      </c>
      <c r="V41" s="29">
        <v>0</v>
      </c>
      <c r="W41" s="36">
        <f t="shared" si="213"/>
        <v>0</v>
      </c>
      <c r="X41" s="29">
        <v>0</v>
      </c>
      <c r="Y41" s="13">
        <f t="shared" ref="Y41:Y43" si="239">AA41</f>
        <v>12328.4</v>
      </c>
      <c r="Z41" s="29">
        <v>0</v>
      </c>
      <c r="AA41" s="85">
        <f>11637.9+690.5</f>
        <v>12328.4</v>
      </c>
      <c r="AB41" s="29">
        <v>0</v>
      </c>
      <c r="AC41" s="13">
        <f t="shared" ref="AC41:AC43" si="240">AE41</f>
        <v>0</v>
      </c>
      <c r="AD41" s="29">
        <v>0</v>
      </c>
      <c r="AE41" s="36">
        <v>0</v>
      </c>
      <c r="AF41" s="29">
        <v>0</v>
      </c>
      <c r="AG41" s="13">
        <f t="shared" ref="AG41:AG43" si="241">AI41</f>
        <v>0</v>
      </c>
      <c r="AH41" s="29">
        <v>0</v>
      </c>
      <c r="AI41" s="36">
        <v>0</v>
      </c>
      <c r="AJ41" s="29">
        <v>0</v>
      </c>
      <c r="AK41" s="13">
        <f t="shared" ref="AK41:AK43" si="242">AM41</f>
        <v>0</v>
      </c>
      <c r="AL41" s="29">
        <v>0</v>
      </c>
      <c r="AM41" s="36">
        <v>0</v>
      </c>
      <c r="AN41" s="29">
        <v>0</v>
      </c>
      <c r="AO41" s="13">
        <f t="shared" ref="AO41:AO43" si="243">AQ41</f>
        <v>0</v>
      </c>
      <c r="AP41" s="29">
        <v>0</v>
      </c>
      <c r="AQ41" s="36">
        <v>0</v>
      </c>
      <c r="AR41" s="29">
        <v>0</v>
      </c>
      <c r="AS41" s="13">
        <f t="shared" ref="AS41:AS43" si="244">AU41</f>
        <v>0</v>
      </c>
      <c r="AT41" s="29">
        <v>0</v>
      </c>
      <c r="AU41" s="36">
        <v>0</v>
      </c>
      <c r="AV41" s="29">
        <v>0</v>
      </c>
      <c r="AW41" s="13">
        <f t="shared" ref="AW41:AW43" si="245">AY41</f>
        <v>0</v>
      </c>
      <c r="AX41" s="29">
        <v>0</v>
      </c>
      <c r="AY41" s="36">
        <v>0</v>
      </c>
      <c r="AZ41" s="29">
        <v>0</v>
      </c>
    </row>
    <row r="42" spans="1:52" ht="63" x14ac:dyDescent="0.25">
      <c r="A42" s="10" t="s">
        <v>450</v>
      </c>
      <c r="B42" s="19" t="s">
        <v>466</v>
      </c>
      <c r="C42" s="11" t="s">
        <v>22</v>
      </c>
      <c r="D42" s="11" t="s">
        <v>54</v>
      </c>
      <c r="E42" s="13">
        <f t="shared" si="204"/>
        <v>2695.3</v>
      </c>
      <c r="F42" s="13">
        <f t="shared" si="232"/>
        <v>0</v>
      </c>
      <c r="G42" s="13">
        <f t="shared" si="233"/>
        <v>2695.3</v>
      </c>
      <c r="H42" s="13">
        <f t="shared" si="234"/>
        <v>0</v>
      </c>
      <c r="I42" s="48">
        <f t="shared" si="235"/>
        <v>0</v>
      </c>
      <c r="J42" s="29">
        <v>0</v>
      </c>
      <c r="K42" s="35">
        <v>0</v>
      </c>
      <c r="L42" s="29">
        <v>0</v>
      </c>
      <c r="M42" s="13">
        <f t="shared" si="236"/>
        <v>0</v>
      </c>
      <c r="N42" s="29">
        <v>0</v>
      </c>
      <c r="O42" s="36">
        <v>0</v>
      </c>
      <c r="P42" s="29">
        <v>0</v>
      </c>
      <c r="Q42" s="13">
        <f t="shared" si="237"/>
        <v>0</v>
      </c>
      <c r="R42" s="29">
        <v>0</v>
      </c>
      <c r="S42" s="36">
        <f t="shared" si="207"/>
        <v>0</v>
      </c>
      <c r="T42" s="29">
        <v>0</v>
      </c>
      <c r="U42" s="13">
        <f t="shared" si="238"/>
        <v>0</v>
      </c>
      <c r="V42" s="29">
        <v>0</v>
      </c>
      <c r="W42" s="36">
        <f t="shared" si="213"/>
        <v>0</v>
      </c>
      <c r="X42" s="29">
        <v>0</v>
      </c>
      <c r="Y42" s="13">
        <f t="shared" si="239"/>
        <v>2695.3</v>
      </c>
      <c r="Z42" s="29">
        <v>0</v>
      </c>
      <c r="AA42" s="36">
        <v>2695.3</v>
      </c>
      <c r="AB42" s="29">
        <v>0</v>
      </c>
      <c r="AC42" s="13">
        <f t="shared" si="240"/>
        <v>0</v>
      </c>
      <c r="AD42" s="29">
        <v>0</v>
      </c>
      <c r="AE42" s="36">
        <v>0</v>
      </c>
      <c r="AF42" s="29">
        <v>0</v>
      </c>
      <c r="AG42" s="13">
        <f t="shared" si="241"/>
        <v>0</v>
      </c>
      <c r="AH42" s="29">
        <v>0</v>
      </c>
      <c r="AI42" s="36">
        <v>0</v>
      </c>
      <c r="AJ42" s="29">
        <v>0</v>
      </c>
      <c r="AK42" s="13">
        <f t="shared" si="242"/>
        <v>0</v>
      </c>
      <c r="AL42" s="29">
        <v>0</v>
      </c>
      <c r="AM42" s="36">
        <v>0</v>
      </c>
      <c r="AN42" s="29">
        <v>0</v>
      </c>
      <c r="AO42" s="13">
        <f t="shared" si="243"/>
        <v>0</v>
      </c>
      <c r="AP42" s="29">
        <v>0</v>
      </c>
      <c r="AQ42" s="36">
        <v>0</v>
      </c>
      <c r="AR42" s="29">
        <v>0</v>
      </c>
      <c r="AS42" s="13">
        <f t="shared" si="244"/>
        <v>0</v>
      </c>
      <c r="AT42" s="29">
        <v>0</v>
      </c>
      <c r="AU42" s="36">
        <v>0</v>
      </c>
      <c r="AV42" s="29">
        <v>0</v>
      </c>
      <c r="AW42" s="13">
        <f t="shared" si="245"/>
        <v>0</v>
      </c>
      <c r="AX42" s="29">
        <v>0</v>
      </c>
      <c r="AY42" s="36">
        <v>0</v>
      </c>
      <c r="AZ42" s="29">
        <v>0</v>
      </c>
    </row>
    <row r="43" spans="1:52" ht="78.75" x14ac:dyDescent="0.25">
      <c r="A43" s="10" t="s">
        <v>462</v>
      </c>
      <c r="B43" s="19" t="s">
        <v>467</v>
      </c>
      <c r="C43" s="11" t="s">
        <v>22</v>
      </c>
      <c r="D43" s="11" t="s">
        <v>54</v>
      </c>
      <c r="E43" s="13">
        <f t="shared" si="204"/>
        <v>5597.2</v>
      </c>
      <c r="F43" s="13">
        <f t="shared" si="232"/>
        <v>0</v>
      </c>
      <c r="G43" s="13">
        <f t="shared" si="233"/>
        <v>5597.2</v>
      </c>
      <c r="H43" s="13">
        <f t="shared" si="234"/>
        <v>0</v>
      </c>
      <c r="I43" s="48">
        <f t="shared" si="235"/>
        <v>0</v>
      </c>
      <c r="J43" s="29">
        <v>0</v>
      </c>
      <c r="K43" s="35">
        <v>0</v>
      </c>
      <c r="L43" s="29">
        <v>0</v>
      </c>
      <c r="M43" s="13">
        <f t="shared" si="236"/>
        <v>0</v>
      </c>
      <c r="N43" s="29">
        <v>0</v>
      </c>
      <c r="O43" s="36">
        <v>0</v>
      </c>
      <c r="P43" s="29">
        <v>0</v>
      </c>
      <c r="Q43" s="13">
        <f t="shared" si="237"/>
        <v>0</v>
      </c>
      <c r="R43" s="29">
        <v>0</v>
      </c>
      <c r="S43" s="36">
        <f t="shared" si="207"/>
        <v>0</v>
      </c>
      <c r="T43" s="29">
        <v>0</v>
      </c>
      <c r="U43" s="13">
        <f t="shared" si="238"/>
        <v>0</v>
      </c>
      <c r="V43" s="29">
        <v>0</v>
      </c>
      <c r="W43" s="36">
        <f t="shared" si="213"/>
        <v>0</v>
      </c>
      <c r="X43" s="29">
        <v>0</v>
      </c>
      <c r="Y43" s="13">
        <f t="shared" si="239"/>
        <v>5597.2</v>
      </c>
      <c r="Z43" s="29">
        <v>0</v>
      </c>
      <c r="AA43" s="36">
        <v>5597.2</v>
      </c>
      <c r="AB43" s="29">
        <v>0</v>
      </c>
      <c r="AC43" s="13">
        <f t="shared" si="240"/>
        <v>0</v>
      </c>
      <c r="AD43" s="29">
        <v>0</v>
      </c>
      <c r="AE43" s="36">
        <v>0</v>
      </c>
      <c r="AF43" s="29">
        <v>0</v>
      </c>
      <c r="AG43" s="13">
        <f t="shared" si="241"/>
        <v>0</v>
      </c>
      <c r="AH43" s="29">
        <v>0</v>
      </c>
      <c r="AI43" s="36">
        <v>0</v>
      </c>
      <c r="AJ43" s="29">
        <v>0</v>
      </c>
      <c r="AK43" s="13">
        <f t="shared" si="242"/>
        <v>0</v>
      </c>
      <c r="AL43" s="29">
        <v>0</v>
      </c>
      <c r="AM43" s="36">
        <v>0</v>
      </c>
      <c r="AN43" s="29">
        <v>0</v>
      </c>
      <c r="AO43" s="13">
        <f t="shared" si="243"/>
        <v>0</v>
      </c>
      <c r="AP43" s="29">
        <v>0</v>
      </c>
      <c r="AQ43" s="36">
        <v>0</v>
      </c>
      <c r="AR43" s="29">
        <v>0</v>
      </c>
      <c r="AS43" s="13">
        <f t="shared" si="244"/>
        <v>0</v>
      </c>
      <c r="AT43" s="29">
        <v>0</v>
      </c>
      <c r="AU43" s="36">
        <v>0</v>
      </c>
      <c r="AV43" s="29">
        <v>0</v>
      </c>
      <c r="AW43" s="13">
        <f t="shared" si="245"/>
        <v>0</v>
      </c>
      <c r="AX43" s="29">
        <v>0</v>
      </c>
      <c r="AY43" s="36">
        <v>0</v>
      </c>
      <c r="AZ43" s="29">
        <v>0</v>
      </c>
    </row>
    <row r="44" spans="1:52" ht="63" x14ac:dyDescent="0.25">
      <c r="A44" s="10" t="s">
        <v>463</v>
      </c>
      <c r="B44" s="19" t="s">
        <v>506</v>
      </c>
      <c r="C44" s="11" t="s">
        <v>22</v>
      </c>
      <c r="D44" s="11" t="s">
        <v>54</v>
      </c>
      <c r="E44" s="13">
        <f t="shared" ref="E44" si="246">I44+M44+Q44+U44+Y44+AC44+AG44+AK44+AO44</f>
        <v>3600</v>
      </c>
      <c r="F44" s="13">
        <f t="shared" ref="F44" si="247">J44+N44+R44+V44+Z44+AD44+AH44+AL44+AP44+AT44+AX44</f>
        <v>0</v>
      </c>
      <c r="G44" s="13">
        <f t="shared" ref="G44" si="248">K44+O44+S44+W44+AA44+AE44+AI44+AM44+AQ44+AU44+AY44</f>
        <v>3600</v>
      </c>
      <c r="H44" s="13">
        <f t="shared" ref="H44" si="249">L44+P44+T44+X44+AB44+AF44+AJ44+AN44+AR44+AV44+AZ44</f>
        <v>0</v>
      </c>
      <c r="I44" s="48">
        <f t="shared" ref="I44" si="250">K44</f>
        <v>0</v>
      </c>
      <c r="J44" s="29">
        <v>0</v>
      </c>
      <c r="K44" s="35">
        <v>0</v>
      </c>
      <c r="L44" s="29">
        <v>0</v>
      </c>
      <c r="M44" s="13">
        <f t="shared" ref="M44" si="251">O44</f>
        <v>0</v>
      </c>
      <c r="N44" s="29">
        <v>0</v>
      </c>
      <c r="O44" s="36">
        <v>0</v>
      </c>
      <c r="P44" s="29">
        <v>0</v>
      </c>
      <c r="Q44" s="13">
        <f t="shared" ref="Q44" si="252">S44</f>
        <v>0</v>
      </c>
      <c r="R44" s="29">
        <v>0</v>
      </c>
      <c r="S44" s="36">
        <f t="shared" si="207"/>
        <v>0</v>
      </c>
      <c r="T44" s="29">
        <v>0</v>
      </c>
      <c r="U44" s="13">
        <f t="shared" ref="U44" si="253">W44</f>
        <v>0</v>
      </c>
      <c r="V44" s="29">
        <v>0</v>
      </c>
      <c r="W44" s="36">
        <f t="shared" si="213"/>
        <v>0</v>
      </c>
      <c r="X44" s="29">
        <v>0</v>
      </c>
      <c r="Y44" s="13">
        <f t="shared" ref="Y44" si="254">AA44</f>
        <v>3600</v>
      </c>
      <c r="Z44" s="29">
        <v>0</v>
      </c>
      <c r="AA44" s="36">
        <v>3600</v>
      </c>
      <c r="AB44" s="29">
        <v>0</v>
      </c>
      <c r="AC44" s="13">
        <f t="shared" ref="AC44" si="255">AE44</f>
        <v>0</v>
      </c>
      <c r="AD44" s="29">
        <v>0</v>
      </c>
      <c r="AE44" s="36">
        <v>0</v>
      </c>
      <c r="AF44" s="29">
        <v>0</v>
      </c>
      <c r="AG44" s="13">
        <f t="shared" ref="AG44" si="256">AI44</f>
        <v>0</v>
      </c>
      <c r="AH44" s="29">
        <v>0</v>
      </c>
      <c r="AI44" s="36">
        <v>0</v>
      </c>
      <c r="AJ44" s="29">
        <v>0</v>
      </c>
      <c r="AK44" s="13">
        <f t="shared" ref="AK44" si="257">AM44</f>
        <v>0</v>
      </c>
      <c r="AL44" s="29">
        <v>0</v>
      </c>
      <c r="AM44" s="36">
        <v>0</v>
      </c>
      <c r="AN44" s="29">
        <v>0</v>
      </c>
      <c r="AO44" s="13">
        <f t="shared" ref="AO44" si="258">AQ44</f>
        <v>0</v>
      </c>
      <c r="AP44" s="29">
        <v>0</v>
      </c>
      <c r="AQ44" s="36">
        <v>0</v>
      </c>
      <c r="AR44" s="29">
        <v>0</v>
      </c>
      <c r="AS44" s="13">
        <f t="shared" ref="AS44" si="259">AU44</f>
        <v>0</v>
      </c>
      <c r="AT44" s="29">
        <v>0</v>
      </c>
      <c r="AU44" s="36">
        <v>0</v>
      </c>
      <c r="AV44" s="29">
        <v>0</v>
      </c>
      <c r="AW44" s="13">
        <f t="shared" ref="AW44" si="260">AY44</f>
        <v>0</v>
      </c>
      <c r="AX44" s="29">
        <v>0</v>
      </c>
      <c r="AY44" s="36">
        <v>0</v>
      </c>
      <c r="AZ44" s="29">
        <v>0</v>
      </c>
    </row>
    <row r="45" spans="1:52" ht="63" x14ac:dyDescent="0.25">
      <c r="A45" s="10" t="s">
        <v>464</v>
      </c>
      <c r="B45" s="19" t="s">
        <v>495</v>
      </c>
      <c r="C45" s="11" t="s">
        <v>22</v>
      </c>
      <c r="D45" s="11" t="s">
        <v>54</v>
      </c>
      <c r="E45" s="13">
        <f t="shared" ref="E45:E48" si="261">I45+M45+Q45+U45+Y45+AC45+AG45+AK45+AO45</f>
        <v>2152.9</v>
      </c>
      <c r="F45" s="13">
        <f t="shared" ref="F45:F48" si="262">J45+N45+R45+V45+Z45+AD45+AH45+AL45+AP45+AT45+AX45</f>
        <v>0</v>
      </c>
      <c r="G45" s="13">
        <f t="shared" ref="G45:G48" si="263">K45+O45+S45+W45+AA45+AE45+AI45+AM45+AQ45+AU45+AY45</f>
        <v>2152.9</v>
      </c>
      <c r="H45" s="13">
        <f t="shared" ref="H45:H48" si="264">L45+P45+T45+X45+AB45+AF45+AJ45+AN45+AR45+AV45+AZ45</f>
        <v>0</v>
      </c>
      <c r="I45" s="48">
        <f t="shared" ref="I45:I48" si="265">K45</f>
        <v>0</v>
      </c>
      <c r="J45" s="29">
        <v>0</v>
      </c>
      <c r="K45" s="35">
        <v>0</v>
      </c>
      <c r="L45" s="29">
        <v>0</v>
      </c>
      <c r="M45" s="13">
        <f t="shared" ref="M45:M48" si="266">O45</f>
        <v>0</v>
      </c>
      <c r="N45" s="29">
        <v>0</v>
      </c>
      <c r="O45" s="36">
        <v>0</v>
      </c>
      <c r="P45" s="29">
        <v>0</v>
      </c>
      <c r="Q45" s="13">
        <f t="shared" ref="Q45:Q48" si="267">S45</f>
        <v>0</v>
      </c>
      <c r="R45" s="29">
        <v>0</v>
      </c>
      <c r="S45" s="36">
        <f t="shared" si="207"/>
        <v>0</v>
      </c>
      <c r="T45" s="29">
        <v>0</v>
      </c>
      <c r="U45" s="13">
        <f t="shared" ref="U45:U48" si="268">W45</f>
        <v>0</v>
      </c>
      <c r="V45" s="29">
        <v>0</v>
      </c>
      <c r="W45" s="36">
        <f t="shared" si="213"/>
        <v>0</v>
      </c>
      <c r="X45" s="29">
        <v>0</v>
      </c>
      <c r="Y45" s="13">
        <f t="shared" ref="Y45:Y48" si="269">AA45</f>
        <v>0</v>
      </c>
      <c r="Z45" s="29">
        <v>0</v>
      </c>
      <c r="AA45" s="36">
        <v>0</v>
      </c>
      <c r="AB45" s="29">
        <v>0</v>
      </c>
      <c r="AC45" s="13">
        <f t="shared" ref="AC45:AC48" si="270">AE45</f>
        <v>2152.9</v>
      </c>
      <c r="AD45" s="29">
        <v>0</v>
      </c>
      <c r="AE45" s="36">
        <v>2152.9</v>
      </c>
      <c r="AF45" s="29">
        <v>0</v>
      </c>
      <c r="AG45" s="13">
        <f t="shared" ref="AG45:AG48" si="271">AI45</f>
        <v>0</v>
      </c>
      <c r="AH45" s="29">
        <v>0</v>
      </c>
      <c r="AI45" s="36">
        <v>0</v>
      </c>
      <c r="AJ45" s="29">
        <v>0</v>
      </c>
      <c r="AK45" s="13">
        <f t="shared" ref="AK45:AK48" si="272">AM45</f>
        <v>0</v>
      </c>
      <c r="AL45" s="29">
        <v>0</v>
      </c>
      <c r="AM45" s="36">
        <v>0</v>
      </c>
      <c r="AN45" s="29">
        <v>0</v>
      </c>
      <c r="AO45" s="13">
        <f t="shared" ref="AO45:AO48" si="273">AQ45</f>
        <v>0</v>
      </c>
      <c r="AP45" s="29">
        <v>0</v>
      </c>
      <c r="AQ45" s="36">
        <v>0</v>
      </c>
      <c r="AR45" s="29">
        <v>0</v>
      </c>
      <c r="AS45" s="13">
        <f t="shared" ref="AS45:AS48" si="274">AU45</f>
        <v>0</v>
      </c>
      <c r="AT45" s="29">
        <v>0</v>
      </c>
      <c r="AU45" s="36">
        <v>0</v>
      </c>
      <c r="AV45" s="29">
        <v>0</v>
      </c>
      <c r="AW45" s="13">
        <f t="shared" ref="AW45:AW48" si="275">AY45</f>
        <v>0</v>
      </c>
      <c r="AX45" s="29">
        <v>0</v>
      </c>
      <c r="AY45" s="36">
        <v>0</v>
      </c>
      <c r="AZ45" s="29">
        <v>0</v>
      </c>
    </row>
    <row r="46" spans="1:52" ht="78.75" x14ac:dyDescent="0.25">
      <c r="A46" s="10" t="s">
        <v>489</v>
      </c>
      <c r="B46" s="19" t="s">
        <v>496</v>
      </c>
      <c r="C46" s="11" t="s">
        <v>22</v>
      </c>
      <c r="D46" s="11" t="s">
        <v>54</v>
      </c>
      <c r="E46" s="13">
        <f t="shared" si="261"/>
        <v>1159.5</v>
      </c>
      <c r="F46" s="13">
        <f t="shared" si="262"/>
        <v>0</v>
      </c>
      <c r="G46" s="13">
        <f t="shared" si="263"/>
        <v>1159.5</v>
      </c>
      <c r="H46" s="13">
        <f t="shared" si="264"/>
        <v>0</v>
      </c>
      <c r="I46" s="48">
        <f t="shared" si="265"/>
        <v>0</v>
      </c>
      <c r="J46" s="29">
        <v>0</v>
      </c>
      <c r="K46" s="35">
        <v>0</v>
      </c>
      <c r="L46" s="29">
        <v>0</v>
      </c>
      <c r="M46" s="13">
        <f t="shared" si="266"/>
        <v>0</v>
      </c>
      <c r="N46" s="29">
        <v>0</v>
      </c>
      <c r="O46" s="36">
        <v>0</v>
      </c>
      <c r="P46" s="29">
        <v>0</v>
      </c>
      <c r="Q46" s="13">
        <f t="shared" si="267"/>
        <v>0</v>
      </c>
      <c r="R46" s="29">
        <v>0</v>
      </c>
      <c r="S46" s="36">
        <f t="shared" si="207"/>
        <v>0</v>
      </c>
      <c r="T46" s="29">
        <v>0</v>
      </c>
      <c r="U46" s="13">
        <f t="shared" si="268"/>
        <v>0</v>
      </c>
      <c r="V46" s="29">
        <v>0</v>
      </c>
      <c r="W46" s="36">
        <f t="shared" si="213"/>
        <v>0</v>
      </c>
      <c r="X46" s="29">
        <v>0</v>
      </c>
      <c r="Y46" s="13">
        <f t="shared" si="269"/>
        <v>0</v>
      </c>
      <c r="Z46" s="29">
        <v>0</v>
      </c>
      <c r="AA46" s="36">
        <v>0</v>
      </c>
      <c r="AB46" s="29">
        <v>0</v>
      </c>
      <c r="AC46" s="13">
        <f t="shared" si="270"/>
        <v>1159.5</v>
      </c>
      <c r="AD46" s="29">
        <v>0</v>
      </c>
      <c r="AE46" s="36">
        <v>1159.5</v>
      </c>
      <c r="AF46" s="29">
        <v>0</v>
      </c>
      <c r="AG46" s="13">
        <f t="shared" si="271"/>
        <v>0</v>
      </c>
      <c r="AH46" s="29">
        <v>0</v>
      </c>
      <c r="AI46" s="36">
        <v>0</v>
      </c>
      <c r="AJ46" s="29">
        <v>0</v>
      </c>
      <c r="AK46" s="13">
        <f t="shared" si="272"/>
        <v>0</v>
      </c>
      <c r="AL46" s="29">
        <v>0</v>
      </c>
      <c r="AM46" s="36">
        <v>0</v>
      </c>
      <c r="AN46" s="29">
        <v>0</v>
      </c>
      <c r="AO46" s="13">
        <f t="shared" si="273"/>
        <v>0</v>
      </c>
      <c r="AP46" s="29">
        <v>0</v>
      </c>
      <c r="AQ46" s="36">
        <v>0</v>
      </c>
      <c r="AR46" s="29">
        <v>0</v>
      </c>
      <c r="AS46" s="13">
        <f t="shared" si="274"/>
        <v>0</v>
      </c>
      <c r="AT46" s="29">
        <v>0</v>
      </c>
      <c r="AU46" s="36">
        <v>0</v>
      </c>
      <c r="AV46" s="29">
        <v>0</v>
      </c>
      <c r="AW46" s="13">
        <f t="shared" si="275"/>
        <v>0</v>
      </c>
      <c r="AX46" s="29">
        <v>0</v>
      </c>
      <c r="AY46" s="36">
        <v>0</v>
      </c>
      <c r="AZ46" s="29">
        <v>0</v>
      </c>
    </row>
    <row r="47" spans="1:52" ht="63" x14ac:dyDescent="0.25">
      <c r="A47" s="10" t="s">
        <v>500</v>
      </c>
      <c r="B47" s="19" t="s">
        <v>497</v>
      </c>
      <c r="C47" s="11" t="s">
        <v>22</v>
      </c>
      <c r="D47" s="11" t="s">
        <v>54</v>
      </c>
      <c r="E47" s="13">
        <f t="shared" si="261"/>
        <v>3380</v>
      </c>
      <c r="F47" s="13">
        <f t="shared" si="262"/>
        <v>0</v>
      </c>
      <c r="G47" s="13">
        <f t="shared" si="263"/>
        <v>3380</v>
      </c>
      <c r="H47" s="13">
        <f t="shared" si="264"/>
        <v>0</v>
      </c>
      <c r="I47" s="48">
        <f t="shared" si="265"/>
        <v>0</v>
      </c>
      <c r="J47" s="29">
        <v>0</v>
      </c>
      <c r="K47" s="35">
        <v>0</v>
      </c>
      <c r="L47" s="29">
        <v>0</v>
      </c>
      <c r="M47" s="13">
        <f t="shared" si="266"/>
        <v>0</v>
      </c>
      <c r="N47" s="29">
        <v>0</v>
      </c>
      <c r="O47" s="36">
        <v>0</v>
      </c>
      <c r="P47" s="29">
        <v>0</v>
      </c>
      <c r="Q47" s="13">
        <f t="shared" si="267"/>
        <v>0</v>
      </c>
      <c r="R47" s="29">
        <v>0</v>
      </c>
      <c r="S47" s="36">
        <f t="shared" si="207"/>
        <v>0</v>
      </c>
      <c r="T47" s="29">
        <v>0</v>
      </c>
      <c r="U47" s="13">
        <f t="shared" si="268"/>
        <v>0</v>
      </c>
      <c r="V47" s="29">
        <v>0</v>
      </c>
      <c r="W47" s="36">
        <f t="shared" si="213"/>
        <v>0</v>
      </c>
      <c r="X47" s="29">
        <v>0</v>
      </c>
      <c r="Y47" s="13">
        <f t="shared" si="269"/>
        <v>0</v>
      </c>
      <c r="Z47" s="29">
        <v>0</v>
      </c>
      <c r="AA47" s="36">
        <v>0</v>
      </c>
      <c r="AB47" s="29">
        <v>0</v>
      </c>
      <c r="AC47" s="13">
        <f t="shared" si="270"/>
        <v>3380</v>
      </c>
      <c r="AD47" s="29">
        <v>0</v>
      </c>
      <c r="AE47" s="36">
        <v>3380</v>
      </c>
      <c r="AF47" s="29">
        <v>0</v>
      </c>
      <c r="AG47" s="13">
        <f t="shared" si="271"/>
        <v>0</v>
      </c>
      <c r="AH47" s="29">
        <v>0</v>
      </c>
      <c r="AI47" s="36">
        <v>0</v>
      </c>
      <c r="AJ47" s="29">
        <v>0</v>
      </c>
      <c r="AK47" s="13">
        <f t="shared" si="272"/>
        <v>0</v>
      </c>
      <c r="AL47" s="29">
        <v>0</v>
      </c>
      <c r="AM47" s="36">
        <v>0</v>
      </c>
      <c r="AN47" s="29">
        <v>0</v>
      </c>
      <c r="AO47" s="13">
        <f t="shared" si="273"/>
        <v>0</v>
      </c>
      <c r="AP47" s="29">
        <v>0</v>
      </c>
      <c r="AQ47" s="36">
        <v>0</v>
      </c>
      <c r="AR47" s="29">
        <v>0</v>
      </c>
      <c r="AS47" s="13">
        <f t="shared" si="274"/>
        <v>0</v>
      </c>
      <c r="AT47" s="29">
        <v>0</v>
      </c>
      <c r="AU47" s="36">
        <v>0</v>
      </c>
      <c r="AV47" s="29">
        <v>0</v>
      </c>
      <c r="AW47" s="13">
        <f t="shared" si="275"/>
        <v>0</v>
      </c>
      <c r="AX47" s="29">
        <v>0</v>
      </c>
      <c r="AY47" s="36">
        <v>0</v>
      </c>
      <c r="AZ47" s="29">
        <v>0</v>
      </c>
    </row>
    <row r="48" spans="1:52" ht="63" x14ac:dyDescent="0.25">
      <c r="A48" s="10" t="s">
        <v>501</v>
      </c>
      <c r="B48" s="19" t="s">
        <v>498</v>
      </c>
      <c r="C48" s="11" t="s">
        <v>22</v>
      </c>
      <c r="D48" s="11" t="s">
        <v>54</v>
      </c>
      <c r="E48" s="13">
        <f t="shared" si="261"/>
        <v>14273.1</v>
      </c>
      <c r="F48" s="13">
        <f t="shared" si="262"/>
        <v>0</v>
      </c>
      <c r="G48" s="13">
        <f t="shared" si="263"/>
        <v>14273.1</v>
      </c>
      <c r="H48" s="13">
        <f t="shared" si="264"/>
        <v>0</v>
      </c>
      <c r="I48" s="48">
        <f t="shared" si="265"/>
        <v>0</v>
      </c>
      <c r="J48" s="29">
        <v>0</v>
      </c>
      <c r="K48" s="35">
        <v>0</v>
      </c>
      <c r="L48" s="29">
        <v>0</v>
      </c>
      <c r="M48" s="13">
        <f t="shared" si="266"/>
        <v>0</v>
      </c>
      <c r="N48" s="29">
        <v>0</v>
      </c>
      <c r="O48" s="36">
        <v>0</v>
      </c>
      <c r="P48" s="29">
        <v>0</v>
      </c>
      <c r="Q48" s="13">
        <f t="shared" si="267"/>
        <v>0</v>
      </c>
      <c r="R48" s="29">
        <v>0</v>
      </c>
      <c r="S48" s="36">
        <f t="shared" si="207"/>
        <v>0</v>
      </c>
      <c r="T48" s="29">
        <v>0</v>
      </c>
      <c r="U48" s="13">
        <f t="shared" si="268"/>
        <v>0</v>
      </c>
      <c r="V48" s="29">
        <v>0</v>
      </c>
      <c r="W48" s="36">
        <f t="shared" si="213"/>
        <v>0</v>
      </c>
      <c r="X48" s="29">
        <v>0</v>
      </c>
      <c r="Y48" s="13">
        <f t="shared" si="269"/>
        <v>0</v>
      </c>
      <c r="Z48" s="29">
        <v>0</v>
      </c>
      <c r="AA48" s="36">
        <v>0</v>
      </c>
      <c r="AB48" s="29">
        <v>0</v>
      </c>
      <c r="AC48" s="13">
        <f t="shared" si="270"/>
        <v>14273.1</v>
      </c>
      <c r="AD48" s="29">
        <v>0</v>
      </c>
      <c r="AE48" s="36">
        <v>14273.1</v>
      </c>
      <c r="AF48" s="29">
        <v>0</v>
      </c>
      <c r="AG48" s="13">
        <f t="shared" si="271"/>
        <v>0</v>
      </c>
      <c r="AH48" s="29">
        <v>0</v>
      </c>
      <c r="AI48" s="36">
        <v>0</v>
      </c>
      <c r="AJ48" s="29">
        <v>0</v>
      </c>
      <c r="AK48" s="13">
        <f t="shared" si="272"/>
        <v>0</v>
      </c>
      <c r="AL48" s="29">
        <v>0</v>
      </c>
      <c r="AM48" s="36">
        <v>0</v>
      </c>
      <c r="AN48" s="29">
        <v>0</v>
      </c>
      <c r="AO48" s="13">
        <f t="shared" si="273"/>
        <v>0</v>
      </c>
      <c r="AP48" s="29">
        <v>0</v>
      </c>
      <c r="AQ48" s="36">
        <v>0</v>
      </c>
      <c r="AR48" s="29">
        <v>0</v>
      </c>
      <c r="AS48" s="13">
        <f t="shared" si="274"/>
        <v>0</v>
      </c>
      <c r="AT48" s="29">
        <v>0</v>
      </c>
      <c r="AU48" s="36">
        <v>0</v>
      </c>
      <c r="AV48" s="29">
        <v>0</v>
      </c>
      <c r="AW48" s="13">
        <f t="shared" si="275"/>
        <v>0</v>
      </c>
      <c r="AX48" s="29">
        <v>0</v>
      </c>
      <c r="AY48" s="36">
        <v>0</v>
      </c>
      <c r="AZ48" s="29">
        <v>0</v>
      </c>
    </row>
    <row r="49" spans="1:56" ht="63" x14ac:dyDescent="0.25">
      <c r="A49" s="10" t="s">
        <v>502</v>
      </c>
      <c r="B49" s="19" t="s">
        <v>499</v>
      </c>
      <c r="C49" s="11" t="s">
        <v>22</v>
      </c>
      <c r="D49" s="11" t="s">
        <v>54</v>
      </c>
      <c r="E49" s="13">
        <f t="shared" ref="E49" si="276">I49+M49+Q49+U49+Y49+AC49+AG49+AK49+AO49</f>
        <v>2525.8000000000002</v>
      </c>
      <c r="F49" s="13">
        <f t="shared" ref="F49" si="277">J49+N49+R49+V49+Z49+AD49+AH49+AL49+AP49+AT49+AX49</f>
        <v>0</v>
      </c>
      <c r="G49" s="13">
        <f t="shared" ref="G49" si="278">K49+O49+S49+W49+AA49+AE49+AI49+AM49+AQ49+AU49+AY49</f>
        <v>2525.8000000000002</v>
      </c>
      <c r="H49" s="13">
        <f t="shared" ref="H49" si="279">L49+P49+T49+X49+AB49+AF49+AJ49+AN49+AR49+AV49+AZ49</f>
        <v>0</v>
      </c>
      <c r="I49" s="48">
        <f t="shared" ref="I49" si="280">K49</f>
        <v>0</v>
      </c>
      <c r="J49" s="29">
        <v>0</v>
      </c>
      <c r="K49" s="35">
        <v>0</v>
      </c>
      <c r="L49" s="29">
        <v>0</v>
      </c>
      <c r="M49" s="13">
        <f t="shared" ref="M49" si="281">O49</f>
        <v>0</v>
      </c>
      <c r="N49" s="29">
        <v>0</v>
      </c>
      <c r="O49" s="36">
        <v>0</v>
      </c>
      <c r="P49" s="29">
        <v>0</v>
      </c>
      <c r="Q49" s="13">
        <f t="shared" ref="Q49" si="282">S49</f>
        <v>0</v>
      </c>
      <c r="R49" s="29">
        <v>0</v>
      </c>
      <c r="S49" s="36">
        <f t="shared" si="207"/>
        <v>0</v>
      </c>
      <c r="T49" s="29">
        <v>0</v>
      </c>
      <c r="U49" s="13">
        <f t="shared" ref="U49" si="283">W49</f>
        <v>0</v>
      </c>
      <c r="V49" s="29">
        <v>0</v>
      </c>
      <c r="W49" s="36">
        <f t="shared" si="213"/>
        <v>0</v>
      </c>
      <c r="X49" s="29">
        <v>0</v>
      </c>
      <c r="Y49" s="13">
        <f t="shared" ref="Y49" si="284">AA49</f>
        <v>0</v>
      </c>
      <c r="Z49" s="29">
        <v>0</v>
      </c>
      <c r="AA49" s="36">
        <v>0</v>
      </c>
      <c r="AB49" s="29">
        <v>0</v>
      </c>
      <c r="AC49" s="13">
        <f t="shared" ref="AC49" si="285">AE49</f>
        <v>2525.8000000000002</v>
      </c>
      <c r="AD49" s="29">
        <v>0</v>
      </c>
      <c r="AE49" s="36">
        <v>2525.8000000000002</v>
      </c>
      <c r="AF49" s="29">
        <v>0</v>
      </c>
      <c r="AG49" s="13">
        <f t="shared" ref="AG49" si="286">AI49</f>
        <v>0</v>
      </c>
      <c r="AH49" s="29">
        <v>0</v>
      </c>
      <c r="AI49" s="36">
        <v>0</v>
      </c>
      <c r="AJ49" s="29">
        <v>0</v>
      </c>
      <c r="AK49" s="13">
        <f t="shared" ref="AK49" si="287">AM49</f>
        <v>0</v>
      </c>
      <c r="AL49" s="29">
        <v>0</v>
      </c>
      <c r="AM49" s="36">
        <v>0</v>
      </c>
      <c r="AN49" s="29">
        <v>0</v>
      </c>
      <c r="AO49" s="13">
        <f t="shared" ref="AO49" si="288">AQ49</f>
        <v>0</v>
      </c>
      <c r="AP49" s="29">
        <v>0</v>
      </c>
      <c r="AQ49" s="36">
        <v>0</v>
      </c>
      <c r="AR49" s="29">
        <v>0</v>
      </c>
      <c r="AS49" s="13">
        <f t="shared" ref="AS49" si="289">AU49</f>
        <v>0</v>
      </c>
      <c r="AT49" s="29">
        <v>0</v>
      </c>
      <c r="AU49" s="36">
        <v>0</v>
      </c>
      <c r="AV49" s="29">
        <v>0</v>
      </c>
      <c r="AW49" s="13">
        <f t="shared" ref="AW49" si="290">AY49</f>
        <v>0</v>
      </c>
      <c r="AX49" s="29">
        <v>0</v>
      </c>
      <c r="AY49" s="36">
        <v>0</v>
      </c>
      <c r="AZ49" s="29">
        <v>0</v>
      </c>
    </row>
    <row r="50" spans="1:56" ht="63" x14ac:dyDescent="0.25">
      <c r="A50" s="10" t="s">
        <v>503</v>
      </c>
      <c r="B50" s="19" t="s">
        <v>516</v>
      </c>
      <c r="C50" s="11" t="s">
        <v>22</v>
      </c>
      <c r="D50" s="11" t="s">
        <v>54</v>
      </c>
      <c r="E50" s="13">
        <f>I50+M50+Q50+U50+Y50+AC50+AG50+AK50+AO50</f>
        <v>6180</v>
      </c>
      <c r="F50" s="13">
        <f t="shared" ref="F50" si="291">J50+N50+R50+V50+Z50+AD50+AH50+AL50+AP50+AT50+AX50</f>
        <v>0</v>
      </c>
      <c r="G50" s="13">
        <f t="shared" ref="G50" si="292">K50+O50+S50+W50+AA50+AE50+AI50+AM50+AQ50+AU50+AY50</f>
        <v>6180</v>
      </c>
      <c r="H50" s="13">
        <f t="shared" ref="H50" si="293">L50+P50+T50+X50+AB50+AF50+AJ50+AN50+AR50+AV50+AZ50</f>
        <v>0</v>
      </c>
      <c r="I50" s="48">
        <f t="shared" ref="I50" si="294">K50</f>
        <v>0</v>
      </c>
      <c r="J50" s="29">
        <v>0</v>
      </c>
      <c r="K50" s="35">
        <v>0</v>
      </c>
      <c r="L50" s="29">
        <v>0</v>
      </c>
      <c r="M50" s="13">
        <f t="shared" ref="M50" si="295">O50</f>
        <v>0</v>
      </c>
      <c r="N50" s="29">
        <v>0</v>
      </c>
      <c r="O50" s="36">
        <v>0</v>
      </c>
      <c r="P50" s="29">
        <v>0</v>
      </c>
      <c r="Q50" s="13">
        <f t="shared" ref="Q50" si="296">S50</f>
        <v>0</v>
      </c>
      <c r="R50" s="29">
        <v>0</v>
      </c>
      <c r="S50" s="36">
        <f t="shared" si="207"/>
        <v>0</v>
      </c>
      <c r="T50" s="29">
        <v>0</v>
      </c>
      <c r="U50" s="13">
        <f t="shared" ref="U50" si="297">W50</f>
        <v>0</v>
      </c>
      <c r="V50" s="29">
        <v>0</v>
      </c>
      <c r="W50" s="36">
        <f t="shared" si="213"/>
        <v>0</v>
      </c>
      <c r="X50" s="29">
        <v>0</v>
      </c>
      <c r="Y50" s="13">
        <f t="shared" ref="Y50" si="298">AA50</f>
        <v>6180</v>
      </c>
      <c r="Z50" s="29">
        <v>0</v>
      </c>
      <c r="AA50" s="36">
        <v>6180</v>
      </c>
      <c r="AB50" s="29">
        <v>0</v>
      </c>
      <c r="AC50" s="13">
        <f t="shared" ref="AC50" si="299">AE50</f>
        <v>0</v>
      </c>
      <c r="AD50" s="29">
        <v>0</v>
      </c>
      <c r="AE50" s="36">
        <v>0</v>
      </c>
      <c r="AF50" s="29">
        <v>0</v>
      </c>
      <c r="AG50" s="13">
        <f t="shared" ref="AG50" si="300">AI50</f>
        <v>0</v>
      </c>
      <c r="AH50" s="29">
        <v>0</v>
      </c>
      <c r="AI50" s="36">
        <v>0</v>
      </c>
      <c r="AJ50" s="29">
        <v>0</v>
      </c>
      <c r="AK50" s="13">
        <f t="shared" ref="AK50" si="301">AM50</f>
        <v>0</v>
      </c>
      <c r="AL50" s="29">
        <v>0</v>
      </c>
      <c r="AM50" s="36">
        <v>0</v>
      </c>
      <c r="AN50" s="29">
        <v>0</v>
      </c>
      <c r="AO50" s="13">
        <f t="shared" ref="AO50" si="302">AQ50</f>
        <v>0</v>
      </c>
      <c r="AP50" s="29">
        <v>0</v>
      </c>
      <c r="AQ50" s="36">
        <v>0</v>
      </c>
      <c r="AR50" s="29">
        <v>0</v>
      </c>
      <c r="AS50" s="13">
        <f t="shared" ref="AS50" si="303">AU50</f>
        <v>0</v>
      </c>
      <c r="AT50" s="29">
        <v>0</v>
      </c>
      <c r="AU50" s="36">
        <v>0</v>
      </c>
      <c r="AV50" s="29">
        <v>0</v>
      </c>
      <c r="AW50" s="13">
        <f t="shared" ref="AW50" si="304">AY50</f>
        <v>0</v>
      </c>
      <c r="AX50" s="29">
        <v>0</v>
      </c>
      <c r="AY50" s="36">
        <v>0</v>
      </c>
      <c r="AZ50" s="29">
        <v>0</v>
      </c>
    </row>
    <row r="51" spans="1:56" ht="63" x14ac:dyDescent="0.25">
      <c r="A51" s="10" t="s">
        <v>515</v>
      </c>
      <c r="B51" s="19" t="s">
        <v>308</v>
      </c>
      <c r="C51" s="11" t="s">
        <v>22</v>
      </c>
      <c r="D51" s="11" t="s">
        <v>22</v>
      </c>
      <c r="E51" s="13">
        <f t="shared" si="204"/>
        <v>0</v>
      </c>
      <c r="F51" s="13">
        <f t="shared" ref="F51:H51" si="305">J51+N51+R51+V51+Z51+AD51+AH51+AL51+AP51+AT51+AX51</f>
        <v>0</v>
      </c>
      <c r="G51" s="13">
        <f t="shared" si="305"/>
        <v>0</v>
      </c>
      <c r="H51" s="13">
        <f t="shared" si="305"/>
        <v>0</v>
      </c>
      <c r="I51" s="48">
        <f t="shared" ref="I51" si="306">K51</f>
        <v>0</v>
      </c>
      <c r="J51" s="29">
        <v>0</v>
      </c>
      <c r="K51" s="35">
        <v>0</v>
      </c>
      <c r="L51" s="29">
        <v>0</v>
      </c>
      <c r="M51" s="13">
        <f t="shared" ref="M51" si="307">O51</f>
        <v>0</v>
      </c>
      <c r="N51" s="29">
        <v>0</v>
      </c>
      <c r="O51" s="36">
        <v>0</v>
      </c>
      <c r="P51" s="29">
        <v>0</v>
      </c>
      <c r="Q51" s="13">
        <f t="shared" ref="Q51" si="308">S51</f>
        <v>0</v>
      </c>
      <c r="R51" s="29">
        <v>0</v>
      </c>
      <c r="S51" s="36">
        <f t="shared" si="207"/>
        <v>0</v>
      </c>
      <c r="T51" s="29">
        <v>0</v>
      </c>
      <c r="U51" s="13">
        <f t="shared" ref="U51" si="309">W51</f>
        <v>0</v>
      </c>
      <c r="V51" s="29">
        <v>0</v>
      </c>
      <c r="W51" s="36">
        <f t="shared" si="213"/>
        <v>0</v>
      </c>
      <c r="X51" s="29">
        <v>0</v>
      </c>
      <c r="Y51" s="13">
        <f t="shared" ref="Y51" si="310">AA51</f>
        <v>0</v>
      </c>
      <c r="Z51" s="29">
        <v>0</v>
      </c>
      <c r="AA51" s="36">
        <v>0</v>
      </c>
      <c r="AB51" s="29">
        <v>0</v>
      </c>
      <c r="AC51" s="13">
        <f t="shared" ref="AC51" si="311">AE51</f>
        <v>0</v>
      </c>
      <c r="AD51" s="29">
        <v>0</v>
      </c>
      <c r="AE51" s="36">
        <v>0</v>
      </c>
      <c r="AF51" s="29">
        <v>0</v>
      </c>
      <c r="AG51" s="13">
        <f t="shared" ref="AG51" si="312">AI51</f>
        <v>0</v>
      </c>
      <c r="AH51" s="29">
        <v>0</v>
      </c>
      <c r="AI51" s="36">
        <v>0</v>
      </c>
      <c r="AJ51" s="29">
        <v>0</v>
      </c>
      <c r="AK51" s="13">
        <f t="shared" ref="AK51" si="313">AM51</f>
        <v>0</v>
      </c>
      <c r="AL51" s="29">
        <v>0</v>
      </c>
      <c r="AM51" s="36">
        <v>0</v>
      </c>
      <c r="AN51" s="29">
        <v>0</v>
      </c>
      <c r="AO51" s="13">
        <f t="shared" ref="AO51" si="314">AQ51</f>
        <v>0</v>
      </c>
      <c r="AP51" s="29">
        <v>0</v>
      </c>
      <c r="AQ51" s="36">
        <v>0</v>
      </c>
      <c r="AR51" s="29">
        <v>0</v>
      </c>
      <c r="AS51" s="13">
        <f t="shared" ref="AS51" si="315">AU51</f>
        <v>0</v>
      </c>
      <c r="AT51" s="29">
        <v>0</v>
      </c>
      <c r="AU51" s="36">
        <v>0</v>
      </c>
      <c r="AV51" s="29">
        <v>0</v>
      </c>
      <c r="AW51" s="13">
        <f t="shared" ref="AW51" si="316">AY51</f>
        <v>0</v>
      </c>
      <c r="AX51" s="29">
        <v>0</v>
      </c>
      <c r="AY51" s="36">
        <v>0</v>
      </c>
      <c r="AZ51" s="29">
        <v>0</v>
      </c>
    </row>
    <row r="52" spans="1:56" ht="43.5" customHeight="1" x14ac:dyDescent="0.25">
      <c r="A52" s="10" t="s">
        <v>24</v>
      </c>
      <c r="B52" s="106" t="s">
        <v>116</v>
      </c>
      <c r="C52" s="106"/>
      <c r="D52" s="106"/>
      <c r="E52" s="8">
        <f t="shared" ref="E52:AZ52" si="317">E53+E182</f>
        <v>388773.99999999994</v>
      </c>
      <c r="F52" s="8">
        <f t="shared" si="317"/>
        <v>0</v>
      </c>
      <c r="G52" s="8">
        <f t="shared" si="317"/>
        <v>388773.99999999994</v>
      </c>
      <c r="H52" s="8">
        <f t="shared" si="317"/>
        <v>0</v>
      </c>
      <c r="I52" s="8">
        <f t="shared" si="317"/>
        <v>11551.9</v>
      </c>
      <c r="J52" s="8">
        <f t="shared" si="317"/>
        <v>0</v>
      </c>
      <c r="K52" s="8">
        <f t="shared" si="317"/>
        <v>11551.9</v>
      </c>
      <c r="L52" s="8">
        <f t="shared" si="317"/>
        <v>0</v>
      </c>
      <c r="M52" s="8">
        <f t="shared" si="317"/>
        <v>86614.500000000029</v>
      </c>
      <c r="N52" s="8">
        <f t="shared" si="317"/>
        <v>0</v>
      </c>
      <c r="O52" s="8">
        <f t="shared" si="317"/>
        <v>86614.500000000029</v>
      </c>
      <c r="P52" s="8">
        <f t="shared" si="317"/>
        <v>0</v>
      </c>
      <c r="Q52" s="8">
        <f t="shared" si="317"/>
        <v>84930.7</v>
      </c>
      <c r="R52" s="8">
        <f t="shared" si="317"/>
        <v>0</v>
      </c>
      <c r="S52" s="8">
        <f t="shared" si="317"/>
        <v>84930.7</v>
      </c>
      <c r="T52" s="8">
        <f t="shared" si="317"/>
        <v>0</v>
      </c>
      <c r="U52" s="8">
        <f t="shared" si="317"/>
        <v>36754.5</v>
      </c>
      <c r="V52" s="8">
        <f t="shared" si="317"/>
        <v>0</v>
      </c>
      <c r="W52" s="8">
        <f t="shared" si="317"/>
        <v>36754.5</v>
      </c>
      <c r="X52" s="8">
        <f t="shared" si="317"/>
        <v>0</v>
      </c>
      <c r="Y52" s="8">
        <f t="shared" si="317"/>
        <v>96774.1</v>
      </c>
      <c r="Z52" s="8">
        <f t="shared" si="317"/>
        <v>0</v>
      </c>
      <c r="AA52" s="8">
        <f t="shared" si="317"/>
        <v>96774.1</v>
      </c>
      <c r="AB52" s="8">
        <f t="shared" si="317"/>
        <v>0</v>
      </c>
      <c r="AC52" s="8">
        <f t="shared" si="317"/>
        <v>42148.3</v>
      </c>
      <c r="AD52" s="8">
        <f t="shared" si="317"/>
        <v>0</v>
      </c>
      <c r="AE52" s="8">
        <f t="shared" si="317"/>
        <v>42148.3</v>
      </c>
      <c r="AF52" s="8">
        <f t="shared" si="317"/>
        <v>0</v>
      </c>
      <c r="AG52" s="8">
        <f t="shared" si="317"/>
        <v>30000</v>
      </c>
      <c r="AH52" s="8">
        <f t="shared" si="317"/>
        <v>0</v>
      </c>
      <c r="AI52" s="8">
        <f t="shared" si="317"/>
        <v>30000</v>
      </c>
      <c r="AJ52" s="8">
        <f t="shared" si="317"/>
        <v>0</v>
      </c>
      <c r="AK52" s="8">
        <f t="shared" si="317"/>
        <v>0</v>
      </c>
      <c r="AL52" s="8">
        <f t="shared" si="317"/>
        <v>0</v>
      </c>
      <c r="AM52" s="8">
        <f t="shared" si="317"/>
        <v>0</v>
      </c>
      <c r="AN52" s="8">
        <f t="shared" si="317"/>
        <v>0</v>
      </c>
      <c r="AO52" s="8">
        <f t="shared" si="317"/>
        <v>0</v>
      </c>
      <c r="AP52" s="8">
        <f t="shared" si="317"/>
        <v>0</v>
      </c>
      <c r="AQ52" s="8">
        <f t="shared" si="317"/>
        <v>0</v>
      </c>
      <c r="AR52" s="8">
        <f t="shared" si="317"/>
        <v>0</v>
      </c>
      <c r="AS52" s="8">
        <f t="shared" si="317"/>
        <v>0</v>
      </c>
      <c r="AT52" s="8">
        <f t="shared" si="317"/>
        <v>0</v>
      </c>
      <c r="AU52" s="8">
        <f t="shared" si="317"/>
        <v>0</v>
      </c>
      <c r="AV52" s="8">
        <f t="shared" si="317"/>
        <v>0</v>
      </c>
      <c r="AW52" s="8">
        <f t="shared" si="317"/>
        <v>0</v>
      </c>
      <c r="AX52" s="8">
        <f t="shared" si="317"/>
        <v>0</v>
      </c>
      <c r="AY52" s="8">
        <f t="shared" si="317"/>
        <v>0</v>
      </c>
      <c r="AZ52" s="8">
        <f t="shared" si="317"/>
        <v>0</v>
      </c>
    </row>
    <row r="53" spans="1:56" ht="43.5" customHeight="1" x14ac:dyDescent="0.25">
      <c r="A53" s="10" t="s">
        <v>30</v>
      </c>
      <c r="B53" s="106" t="s">
        <v>115</v>
      </c>
      <c r="C53" s="106"/>
      <c r="D53" s="106"/>
      <c r="E53" s="8">
        <f t="shared" ref="E53:AZ53" si="318">SUM(E54:E181)</f>
        <v>384435.49999999994</v>
      </c>
      <c r="F53" s="8">
        <f t="shared" si="318"/>
        <v>0</v>
      </c>
      <c r="G53" s="8">
        <f t="shared" si="318"/>
        <v>384435.49999999994</v>
      </c>
      <c r="H53" s="8">
        <f t="shared" si="318"/>
        <v>0</v>
      </c>
      <c r="I53" s="8">
        <f t="shared" si="318"/>
        <v>10367.5</v>
      </c>
      <c r="J53" s="8">
        <f t="shared" si="318"/>
        <v>0</v>
      </c>
      <c r="K53" s="8">
        <f t="shared" si="318"/>
        <v>10367.5</v>
      </c>
      <c r="L53" s="8">
        <f t="shared" si="318"/>
        <v>0</v>
      </c>
      <c r="M53" s="8">
        <f t="shared" si="318"/>
        <v>85986.200000000026</v>
      </c>
      <c r="N53" s="8">
        <f t="shared" si="318"/>
        <v>0</v>
      </c>
      <c r="O53" s="8">
        <f t="shared" si="318"/>
        <v>85986.200000000026</v>
      </c>
      <c r="P53" s="8">
        <f t="shared" si="318"/>
        <v>0</v>
      </c>
      <c r="Q53" s="8">
        <f t="shared" si="318"/>
        <v>84930.7</v>
      </c>
      <c r="R53" s="8">
        <f t="shared" si="318"/>
        <v>0</v>
      </c>
      <c r="S53" s="8">
        <f t="shared" si="318"/>
        <v>84930.7</v>
      </c>
      <c r="T53" s="8">
        <f t="shared" si="318"/>
        <v>0</v>
      </c>
      <c r="U53" s="8">
        <f t="shared" si="318"/>
        <v>36754.5</v>
      </c>
      <c r="V53" s="8">
        <f t="shared" si="318"/>
        <v>0</v>
      </c>
      <c r="W53" s="8">
        <f t="shared" si="318"/>
        <v>36754.5</v>
      </c>
      <c r="X53" s="8">
        <f t="shared" si="318"/>
        <v>0</v>
      </c>
      <c r="Y53" s="8">
        <f t="shared" si="318"/>
        <v>96774.1</v>
      </c>
      <c r="Z53" s="8">
        <f t="shared" si="318"/>
        <v>0</v>
      </c>
      <c r="AA53" s="8">
        <f t="shared" si="318"/>
        <v>96774.1</v>
      </c>
      <c r="AB53" s="8">
        <f t="shared" si="318"/>
        <v>0</v>
      </c>
      <c r="AC53" s="8">
        <f t="shared" si="318"/>
        <v>39622.5</v>
      </c>
      <c r="AD53" s="8">
        <f t="shared" si="318"/>
        <v>0</v>
      </c>
      <c r="AE53" s="8">
        <f t="shared" si="318"/>
        <v>39622.5</v>
      </c>
      <c r="AF53" s="8">
        <f t="shared" si="318"/>
        <v>0</v>
      </c>
      <c r="AG53" s="8">
        <f t="shared" si="318"/>
        <v>30000</v>
      </c>
      <c r="AH53" s="8">
        <f t="shared" si="318"/>
        <v>0</v>
      </c>
      <c r="AI53" s="8">
        <f t="shared" si="318"/>
        <v>30000</v>
      </c>
      <c r="AJ53" s="8">
        <f t="shared" si="318"/>
        <v>0</v>
      </c>
      <c r="AK53" s="8">
        <f t="shared" si="318"/>
        <v>0</v>
      </c>
      <c r="AL53" s="8">
        <f t="shared" si="318"/>
        <v>0</v>
      </c>
      <c r="AM53" s="8">
        <f t="shared" si="318"/>
        <v>0</v>
      </c>
      <c r="AN53" s="8">
        <f t="shared" si="318"/>
        <v>0</v>
      </c>
      <c r="AO53" s="8">
        <f t="shared" si="318"/>
        <v>0</v>
      </c>
      <c r="AP53" s="8">
        <f t="shared" si="318"/>
        <v>0</v>
      </c>
      <c r="AQ53" s="8">
        <f t="shared" si="318"/>
        <v>0</v>
      </c>
      <c r="AR53" s="8">
        <f t="shared" si="318"/>
        <v>0</v>
      </c>
      <c r="AS53" s="8">
        <f t="shared" si="318"/>
        <v>0</v>
      </c>
      <c r="AT53" s="8">
        <f t="shared" si="318"/>
        <v>0</v>
      </c>
      <c r="AU53" s="8">
        <f t="shared" si="318"/>
        <v>0</v>
      </c>
      <c r="AV53" s="8">
        <f t="shared" si="318"/>
        <v>0</v>
      </c>
      <c r="AW53" s="8">
        <f t="shared" si="318"/>
        <v>0</v>
      </c>
      <c r="AX53" s="8">
        <f t="shared" si="318"/>
        <v>0</v>
      </c>
      <c r="AY53" s="8">
        <f t="shared" si="318"/>
        <v>0</v>
      </c>
      <c r="AZ53" s="8">
        <f t="shared" si="318"/>
        <v>0</v>
      </c>
    </row>
    <row r="54" spans="1:56" ht="63" x14ac:dyDescent="0.25">
      <c r="A54" s="10" t="s">
        <v>82</v>
      </c>
      <c r="B54" s="20" t="s">
        <v>55</v>
      </c>
      <c r="C54" s="11" t="s">
        <v>22</v>
      </c>
      <c r="D54" s="11" t="s">
        <v>54</v>
      </c>
      <c r="E54" s="13">
        <f t="shared" ref="E54:E85" si="319">I54+M54+Q54+U54+Y54+AC54+AG54+AK54+AO54</f>
        <v>2351.6999999999998</v>
      </c>
      <c r="F54" s="13">
        <f t="shared" ref="F54:F85" si="320">J54+N54+R54+V54+Z54+AD54+AH54+AL54+AP54</f>
        <v>0</v>
      </c>
      <c r="G54" s="13">
        <f t="shared" ref="G54:G85" si="321">K54+O54+S54+W54+AA54+AE54+AI54+AM54+AQ54</f>
        <v>2351.6999999999998</v>
      </c>
      <c r="H54" s="13">
        <f t="shared" ref="H54:H85" si="322">L54+P54+T54+X54+AB54+AF54+AJ54+AN54+AR54</f>
        <v>0</v>
      </c>
      <c r="I54" s="13">
        <f t="shared" ref="I54:I55" si="323">K54</f>
        <v>2351.6999999999998</v>
      </c>
      <c r="J54" s="29">
        <v>0</v>
      </c>
      <c r="K54" s="13">
        <f>3223.2-871.5</f>
        <v>2351.6999999999998</v>
      </c>
      <c r="L54" s="29">
        <v>0</v>
      </c>
      <c r="M54" s="13">
        <f t="shared" ref="M54:M57" si="324">O54</f>
        <v>0</v>
      </c>
      <c r="N54" s="29">
        <v>0</v>
      </c>
      <c r="O54" s="29">
        <v>0</v>
      </c>
      <c r="P54" s="29">
        <v>0</v>
      </c>
      <c r="Q54" s="13">
        <f t="shared" ref="Q54:Q57" si="325">S54</f>
        <v>0</v>
      </c>
      <c r="R54" s="29">
        <v>0</v>
      </c>
      <c r="S54" s="29">
        <v>0</v>
      </c>
      <c r="T54" s="29">
        <v>0</v>
      </c>
      <c r="U54" s="13">
        <f t="shared" ref="U54:U57" si="326">W54</f>
        <v>0</v>
      </c>
      <c r="V54" s="29">
        <v>0</v>
      </c>
      <c r="W54" s="29">
        <v>0</v>
      </c>
      <c r="X54" s="29">
        <v>0</v>
      </c>
      <c r="Y54" s="13">
        <f t="shared" ref="Y54:Y57" si="327">AA54</f>
        <v>0</v>
      </c>
      <c r="Z54" s="29">
        <v>0</v>
      </c>
      <c r="AA54" s="29">
        <v>0</v>
      </c>
      <c r="AB54" s="29">
        <v>0</v>
      </c>
      <c r="AC54" s="13">
        <f t="shared" ref="AC54:AC57" si="328">AE54</f>
        <v>0</v>
      </c>
      <c r="AD54" s="29">
        <v>0</v>
      </c>
      <c r="AE54" s="29">
        <v>0</v>
      </c>
      <c r="AF54" s="29">
        <v>0</v>
      </c>
      <c r="AG54" s="13">
        <f t="shared" ref="AG54:AG57" si="329">AI54</f>
        <v>0</v>
      </c>
      <c r="AH54" s="29">
        <v>0</v>
      </c>
      <c r="AI54" s="29">
        <v>0</v>
      </c>
      <c r="AJ54" s="29">
        <v>0</v>
      </c>
      <c r="AK54" s="13">
        <f t="shared" ref="AK54:AK57" si="330">AM54</f>
        <v>0</v>
      </c>
      <c r="AL54" s="29">
        <v>0</v>
      </c>
      <c r="AM54" s="29">
        <v>0</v>
      </c>
      <c r="AN54" s="29">
        <v>0</v>
      </c>
      <c r="AO54" s="13">
        <f t="shared" ref="AO54:AO57" si="331">AQ54</f>
        <v>0</v>
      </c>
      <c r="AP54" s="29">
        <v>0</v>
      </c>
      <c r="AQ54" s="29">
        <v>0</v>
      </c>
      <c r="AR54" s="29">
        <v>0</v>
      </c>
      <c r="AS54" s="13">
        <f t="shared" ref="AS54:AS57" si="332">AU54</f>
        <v>0</v>
      </c>
      <c r="AT54" s="29">
        <v>0</v>
      </c>
      <c r="AU54" s="29">
        <v>0</v>
      </c>
      <c r="AV54" s="29">
        <v>0</v>
      </c>
      <c r="AW54" s="13">
        <f t="shared" ref="AW54:AW57" si="333">AY54</f>
        <v>0</v>
      </c>
      <c r="AX54" s="29">
        <v>0</v>
      </c>
      <c r="AY54" s="29">
        <v>0</v>
      </c>
      <c r="AZ54" s="29">
        <v>0</v>
      </c>
    </row>
    <row r="55" spans="1:56" ht="63" x14ac:dyDescent="0.25">
      <c r="A55" s="10" t="s">
        <v>83</v>
      </c>
      <c r="B55" s="20" t="s">
        <v>47</v>
      </c>
      <c r="C55" s="11" t="s">
        <v>22</v>
      </c>
      <c r="D55" s="11" t="s">
        <v>54</v>
      </c>
      <c r="E55" s="13">
        <f t="shared" si="319"/>
        <v>490.8</v>
      </c>
      <c r="F55" s="13">
        <f t="shared" si="320"/>
        <v>0</v>
      </c>
      <c r="G55" s="13">
        <f t="shared" si="321"/>
        <v>490.8</v>
      </c>
      <c r="H55" s="13">
        <f t="shared" si="322"/>
        <v>0</v>
      </c>
      <c r="I55" s="13">
        <f t="shared" si="323"/>
        <v>490.8</v>
      </c>
      <c r="J55" s="29">
        <v>0</v>
      </c>
      <c r="K55" s="13">
        <v>490.8</v>
      </c>
      <c r="L55" s="29">
        <v>0</v>
      </c>
      <c r="M55" s="13">
        <f t="shared" si="324"/>
        <v>0</v>
      </c>
      <c r="N55" s="29">
        <v>0</v>
      </c>
      <c r="O55" s="29">
        <v>0</v>
      </c>
      <c r="P55" s="29">
        <v>0</v>
      </c>
      <c r="Q55" s="13">
        <f t="shared" si="325"/>
        <v>0</v>
      </c>
      <c r="R55" s="29">
        <v>0</v>
      </c>
      <c r="S55" s="29">
        <v>0</v>
      </c>
      <c r="T55" s="29">
        <v>0</v>
      </c>
      <c r="U55" s="13">
        <f t="shared" si="326"/>
        <v>0</v>
      </c>
      <c r="V55" s="29">
        <v>0</v>
      </c>
      <c r="W55" s="29">
        <v>0</v>
      </c>
      <c r="X55" s="29">
        <v>0</v>
      </c>
      <c r="Y55" s="13">
        <f t="shared" si="327"/>
        <v>0</v>
      </c>
      <c r="Z55" s="29">
        <v>0</v>
      </c>
      <c r="AA55" s="29">
        <v>0</v>
      </c>
      <c r="AB55" s="29">
        <v>0</v>
      </c>
      <c r="AC55" s="13">
        <f t="shared" si="328"/>
        <v>0</v>
      </c>
      <c r="AD55" s="29">
        <v>0</v>
      </c>
      <c r="AE55" s="29">
        <v>0</v>
      </c>
      <c r="AF55" s="29">
        <v>0</v>
      </c>
      <c r="AG55" s="13">
        <f t="shared" si="329"/>
        <v>0</v>
      </c>
      <c r="AH55" s="29">
        <v>0</v>
      </c>
      <c r="AI55" s="29">
        <v>0</v>
      </c>
      <c r="AJ55" s="29">
        <v>0</v>
      </c>
      <c r="AK55" s="13">
        <f t="shared" si="330"/>
        <v>0</v>
      </c>
      <c r="AL55" s="29">
        <v>0</v>
      </c>
      <c r="AM55" s="29">
        <v>0</v>
      </c>
      <c r="AN55" s="29">
        <v>0</v>
      </c>
      <c r="AO55" s="13">
        <f t="shared" si="331"/>
        <v>0</v>
      </c>
      <c r="AP55" s="29">
        <v>0</v>
      </c>
      <c r="AQ55" s="29">
        <v>0</v>
      </c>
      <c r="AR55" s="29">
        <v>0</v>
      </c>
      <c r="AS55" s="13">
        <f t="shared" si="332"/>
        <v>0</v>
      </c>
      <c r="AT55" s="29">
        <v>0</v>
      </c>
      <c r="AU55" s="29">
        <v>0</v>
      </c>
      <c r="AV55" s="29">
        <v>0</v>
      </c>
      <c r="AW55" s="13">
        <f t="shared" si="333"/>
        <v>0</v>
      </c>
      <c r="AX55" s="29">
        <v>0</v>
      </c>
      <c r="AY55" s="29">
        <v>0</v>
      </c>
      <c r="AZ55" s="29">
        <v>0</v>
      </c>
    </row>
    <row r="56" spans="1:56" ht="63" x14ac:dyDescent="0.25">
      <c r="A56" s="10" t="s">
        <v>84</v>
      </c>
      <c r="B56" s="20" t="s">
        <v>56</v>
      </c>
      <c r="C56" s="11" t="s">
        <v>22</v>
      </c>
      <c r="D56" s="11" t="s">
        <v>54</v>
      </c>
      <c r="E56" s="13">
        <f t="shared" si="319"/>
        <v>438.1</v>
      </c>
      <c r="F56" s="13">
        <f t="shared" si="320"/>
        <v>0</v>
      </c>
      <c r="G56" s="13">
        <f t="shared" si="321"/>
        <v>438.1</v>
      </c>
      <c r="H56" s="13">
        <f t="shared" si="322"/>
        <v>0</v>
      </c>
      <c r="I56" s="13">
        <f t="shared" ref="I56" si="334">K56</f>
        <v>438.1</v>
      </c>
      <c r="J56" s="29">
        <v>0</v>
      </c>
      <c r="K56" s="13">
        <f>231+207.1</f>
        <v>438.1</v>
      </c>
      <c r="L56" s="29">
        <v>0</v>
      </c>
      <c r="M56" s="13">
        <f t="shared" si="324"/>
        <v>0</v>
      </c>
      <c r="N56" s="29">
        <v>0</v>
      </c>
      <c r="O56" s="29">
        <v>0</v>
      </c>
      <c r="P56" s="29">
        <v>0</v>
      </c>
      <c r="Q56" s="13">
        <f t="shared" si="325"/>
        <v>0</v>
      </c>
      <c r="R56" s="29">
        <v>0</v>
      </c>
      <c r="S56" s="29">
        <v>0</v>
      </c>
      <c r="T56" s="29">
        <v>0</v>
      </c>
      <c r="U56" s="13">
        <f t="shared" si="326"/>
        <v>0</v>
      </c>
      <c r="V56" s="29">
        <v>0</v>
      </c>
      <c r="W56" s="29">
        <v>0</v>
      </c>
      <c r="X56" s="29">
        <v>0</v>
      </c>
      <c r="Y56" s="13">
        <f t="shared" si="327"/>
        <v>0</v>
      </c>
      <c r="Z56" s="29">
        <v>0</v>
      </c>
      <c r="AA56" s="29">
        <v>0</v>
      </c>
      <c r="AB56" s="29">
        <v>0</v>
      </c>
      <c r="AC56" s="13">
        <f t="shared" si="328"/>
        <v>0</v>
      </c>
      <c r="AD56" s="29">
        <v>0</v>
      </c>
      <c r="AE56" s="29">
        <v>0</v>
      </c>
      <c r="AF56" s="29">
        <v>0</v>
      </c>
      <c r="AG56" s="13">
        <f t="shared" si="329"/>
        <v>0</v>
      </c>
      <c r="AH56" s="29">
        <v>0</v>
      </c>
      <c r="AI56" s="29">
        <v>0</v>
      </c>
      <c r="AJ56" s="29">
        <v>0</v>
      </c>
      <c r="AK56" s="13">
        <f t="shared" si="330"/>
        <v>0</v>
      </c>
      <c r="AL56" s="29">
        <v>0</v>
      </c>
      <c r="AM56" s="29">
        <v>0</v>
      </c>
      <c r="AN56" s="29">
        <v>0</v>
      </c>
      <c r="AO56" s="13">
        <f t="shared" si="331"/>
        <v>0</v>
      </c>
      <c r="AP56" s="29">
        <v>0</v>
      </c>
      <c r="AQ56" s="29">
        <v>0</v>
      </c>
      <c r="AR56" s="29">
        <v>0</v>
      </c>
      <c r="AS56" s="13">
        <f t="shared" si="332"/>
        <v>0</v>
      </c>
      <c r="AT56" s="29">
        <v>0</v>
      </c>
      <c r="AU56" s="29">
        <v>0</v>
      </c>
      <c r="AV56" s="29">
        <v>0</v>
      </c>
      <c r="AW56" s="13">
        <f t="shared" si="333"/>
        <v>0</v>
      </c>
      <c r="AX56" s="29">
        <v>0</v>
      </c>
      <c r="AY56" s="29">
        <v>0</v>
      </c>
      <c r="AZ56" s="29">
        <v>0</v>
      </c>
    </row>
    <row r="57" spans="1:56" ht="78.75" x14ac:dyDescent="0.25">
      <c r="A57" s="10" t="s">
        <v>85</v>
      </c>
      <c r="B57" s="20" t="s">
        <v>57</v>
      </c>
      <c r="C57" s="11" t="s">
        <v>22</v>
      </c>
      <c r="D57" s="11" t="s">
        <v>54</v>
      </c>
      <c r="E57" s="13">
        <f t="shared" si="319"/>
        <v>95</v>
      </c>
      <c r="F57" s="13">
        <f t="shared" si="320"/>
        <v>0</v>
      </c>
      <c r="G57" s="13">
        <f t="shared" si="321"/>
        <v>95</v>
      </c>
      <c r="H57" s="13">
        <f t="shared" si="322"/>
        <v>0</v>
      </c>
      <c r="I57" s="13">
        <f t="shared" ref="I57" si="335">K57</f>
        <v>95</v>
      </c>
      <c r="J57" s="29">
        <v>0</v>
      </c>
      <c r="K57" s="13">
        <f>73.1+21.9</f>
        <v>95</v>
      </c>
      <c r="L57" s="29">
        <v>0</v>
      </c>
      <c r="M57" s="13">
        <f t="shared" si="324"/>
        <v>0</v>
      </c>
      <c r="N57" s="29">
        <v>0</v>
      </c>
      <c r="O57" s="29">
        <v>0</v>
      </c>
      <c r="P57" s="29">
        <v>0</v>
      </c>
      <c r="Q57" s="13">
        <f t="shared" si="325"/>
        <v>0</v>
      </c>
      <c r="R57" s="29">
        <v>0</v>
      </c>
      <c r="S57" s="29">
        <v>0</v>
      </c>
      <c r="T57" s="29">
        <v>0</v>
      </c>
      <c r="U57" s="13">
        <f t="shared" si="326"/>
        <v>0</v>
      </c>
      <c r="V57" s="29">
        <v>0</v>
      </c>
      <c r="W57" s="29">
        <v>0</v>
      </c>
      <c r="X57" s="29">
        <v>0</v>
      </c>
      <c r="Y57" s="13">
        <f t="shared" si="327"/>
        <v>0</v>
      </c>
      <c r="Z57" s="29">
        <v>0</v>
      </c>
      <c r="AA57" s="29">
        <v>0</v>
      </c>
      <c r="AB57" s="29">
        <v>0</v>
      </c>
      <c r="AC57" s="13">
        <f t="shared" si="328"/>
        <v>0</v>
      </c>
      <c r="AD57" s="29">
        <v>0</v>
      </c>
      <c r="AE57" s="29">
        <v>0</v>
      </c>
      <c r="AF57" s="29">
        <v>0</v>
      </c>
      <c r="AG57" s="13">
        <f t="shared" si="329"/>
        <v>0</v>
      </c>
      <c r="AH57" s="29">
        <v>0</v>
      </c>
      <c r="AI57" s="29">
        <v>0</v>
      </c>
      <c r="AJ57" s="29">
        <v>0</v>
      </c>
      <c r="AK57" s="13">
        <f t="shared" si="330"/>
        <v>0</v>
      </c>
      <c r="AL57" s="29">
        <v>0</v>
      </c>
      <c r="AM57" s="29">
        <v>0</v>
      </c>
      <c r="AN57" s="29">
        <v>0</v>
      </c>
      <c r="AO57" s="13">
        <f t="shared" si="331"/>
        <v>0</v>
      </c>
      <c r="AP57" s="29">
        <v>0</v>
      </c>
      <c r="AQ57" s="29">
        <v>0</v>
      </c>
      <c r="AR57" s="29">
        <v>0</v>
      </c>
      <c r="AS57" s="13">
        <f t="shared" si="332"/>
        <v>0</v>
      </c>
      <c r="AT57" s="29">
        <v>0</v>
      </c>
      <c r="AU57" s="29">
        <v>0</v>
      </c>
      <c r="AV57" s="29">
        <v>0</v>
      </c>
      <c r="AW57" s="13">
        <f t="shared" si="333"/>
        <v>0</v>
      </c>
      <c r="AX57" s="29">
        <v>0</v>
      </c>
      <c r="AY57" s="29">
        <v>0</v>
      </c>
      <c r="AZ57" s="29">
        <v>0</v>
      </c>
    </row>
    <row r="58" spans="1:56" ht="78.75" x14ac:dyDescent="0.25">
      <c r="A58" s="10" t="s">
        <v>86</v>
      </c>
      <c r="B58" s="20" t="s">
        <v>77</v>
      </c>
      <c r="C58" s="11" t="s">
        <v>22</v>
      </c>
      <c r="D58" s="11" t="s">
        <v>54</v>
      </c>
      <c r="E58" s="13">
        <f t="shared" si="319"/>
        <v>4000</v>
      </c>
      <c r="F58" s="13">
        <f t="shared" si="320"/>
        <v>0</v>
      </c>
      <c r="G58" s="13">
        <f t="shared" si="321"/>
        <v>4000</v>
      </c>
      <c r="H58" s="13">
        <f t="shared" si="322"/>
        <v>0</v>
      </c>
      <c r="I58" s="13">
        <f t="shared" ref="I58" si="336">K58</f>
        <v>4000</v>
      </c>
      <c r="J58" s="29">
        <v>0</v>
      </c>
      <c r="K58" s="13">
        <v>4000</v>
      </c>
      <c r="L58" s="29">
        <v>0</v>
      </c>
      <c r="M58" s="13">
        <f t="shared" ref="M58" si="337">O58</f>
        <v>0</v>
      </c>
      <c r="N58" s="29">
        <v>0</v>
      </c>
      <c r="O58" s="29">
        <v>0</v>
      </c>
      <c r="P58" s="29">
        <v>0</v>
      </c>
      <c r="Q58" s="13">
        <f t="shared" ref="Q58" si="338">S58</f>
        <v>0</v>
      </c>
      <c r="R58" s="29">
        <v>0</v>
      </c>
      <c r="S58" s="29">
        <v>0</v>
      </c>
      <c r="T58" s="29">
        <v>0</v>
      </c>
      <c r="U58" s="13">
        <f t="shared" ref="U58" si="339">W58</f>
        <v>0</v>
      </c>
      <c r="V58" s="29">
        <v>0</v>
      </c>
      <c r="W58" s="29">
        <v>0</v>
      </c>
      <c r="X58" s="29">
        <v>0</v>
      </c>
      <c r="Y58" s="13">
        <f t="shared" ref="Y58" si="340">AA58</f>
        <v>0</v>
      </c>
      <c r="Z58" s="29">
        <v>0</v>
      </c>
      <c r="AA58" s="29">
        <v>0</v>
      </c>
      <c r="AB58" s="29">
        <v>0</v>
      </c>
      <c r="AC58" s="13">
        <f t="shared" ref="AC58" si="341">AE58</f>
        <v>0</v>
      </c>
      <c r="AD58" s="29">
        <v>0</v>
      </c>
      <c r="AE58" s="29">
        <v>0</v>
      </c>
      <c r="AF58" s="29">
        <v>0</v>
      </c>
      <c r="AG58" s="13">
        <f t="shared" ref="AG58" si="342">AI58</f>
        <v>0</v>
      </c>
      <c r="AH58" s="29">
        <v>0</v>
      </c>
      <c r="AI58" s="29">
        <v>0</v>
      </c>
      <c r="AJ58" s="29">
        <v>0</v>
      </c>
      <c r="AK58" s="13">
        <f t="shared" ref="AK58" si="343">AM58</f>
        <v>0</v>
      </c>
      <c r="AL58" s="29">
        <v>0</v>
      </c>
      <c r="AM58" s="29">
        <v>0</v>
      </c>
      <c r="AN58" s="29">
        <v>0</v>
      </c>
      <c r="AO58" s="13">
        <f t="shared" ref="AO58" si="344">AQ58</f>
        <v>0</v>
      </c>
      <c r="AP58" s="29">
        <v>0</v>
      </c>
      <c r="AQ58" s="29">
        <v>0</v>
      </c>
      <c r="AR58" s="29">
        <v>0</v>
      </c>
      <c r="AS58" s="13">
        <f t="shared" ref="AS58" si="345">AU58</f>
        <v>0</v>
      </c>
      <c r="AT58" s="29">
        <v>0</v>
      </c>
      <c r="AU58" s="29">
        <v>0</v>
      </c>
      <c r="AV58" s="29">
        <v>0</v>
      </c>
      <c r="AW58" s="13">
        <f t="shared" ref="AW58" si="346">AY58</f>
        <v>0</v>
      </c>
      <c r="AX58" s="29">
        <v>0</v>
      </c>
      <c r="AY58" s="29">
        <v>0</v>
      </c>
      <c r="AZ58" s="29">
        <v>0</v>
      </c>
    </row>
    <row r="59" spans="1:56" ht="47.25" x14ac:dyDescent="0.25">
      <c r="A59" s="10" t="s">
        <v>87</v>
      </c>
      <c r="B59" s="20" t="s">
        <v>78</v>
      </c>
      <c r="C59" s="11" t="s">
        <v>22</v>
      </c>
      <c r="D59" s="11" t="s">
        <v>54</v>
      </c>
      <c r="E59" s="13">
        <f t="shared" si="319"/>
        <v>1028.5</v>
      </c>
      <c r="F59" s="13">
        <f t="shared" si="320"/>
        <v>0</v>
      </c>
      <c r="G59" s="13">
        <f t="shared" si="321"/>
        <v>1028.5</v>
      </c>
      <c r="H59" s="13">
        <f t="shared" si="322"/>
        <v>0</v>
      </c>
      <c r="I59" s="13">
        <f t="shared" ref="I59" si="347">K59</f>
        <v>1028.5</v>
      </c>
      <c r="J59" s="29">
        <v>0</v>
      </c>
      <c r="K59" s="13">
        <f>1754.8-726.3</f>
        <v>1028.5</v>
      </c>
      <c r="L59" s="29">
        <v>0</v>
      </c>
      <c r="M59" s="13">
        <f t="shared" ref="M59" si="348">O59</f>
        <v>0</v>
      </c>
      <c r="N59" s="29">
        <v>0</v>
      </c>
      <c r="O59" s="29">
        <v>0</v>
      </c>
      <c r="P59" s="29">
        <v>0</v>
      </c>
      <c r="Q59" s="13">
        <f t="shared" ref="Q59" si="349">S59</f>
        <v>0</v>
      </c>
      <c r="R59" s="29">
        <v>0</v>
      </c>
      <c r="S59" s="29">
        <v>0</v>
      </c>
      <c r="T59" s="29">
        <v>0</v>
      </c>
      <c r="U59" s="13">
        <f t="shared" ref="U59" si="350">W59</f>
        <v>0</v>
      </c>
      <c r="V59" s="29">
        <v>0</v>
      </c>
      <c r="W59" s="29">
        <v>0</v>
      </c>
      <c r="X59" s="29">
        <v>0</v>
      </c>
      <c r="Y59" s="13">
        <f t="shared" ref="Y59" si="351">AA59</f>
        <v>0</v>
      </c>
      <c r="Z59" s="29">
        <v>0</v>
      </c>
      <c r="AA59" s="29">
        <v>0</v>
      </c>
      <c r="AB59" s="29">
        <v>0</v>
      </c>
      <c r="AC59" s="13">
        <f t="shared" ref="AC59" si="352">AE59</f>
        <v>0</v>
      </c>
      <c r="AD59" s="29">
        <v>0</v>
      </c>
      <c r="AE59" s="29">
        <v>0</v>
      </c>
      <c r="AF59" s="29">
        <v>0</v>
      </c>
      <c r="AG59" s="13">
        <f t="shared" ref="AG59" si="353">AI59</f>
        <v>0</v>
      </c>
      <c r="AH59" s="29">
        <v>0</v>
      </c>
      <c r="AI59" s="29">
        <v>0</v>
      </c>
      <c r="AJ59" s="29">
        <v>0</v>
      </c>
      <c r="AK59" s="13">
        <f t="shared" ref="AK59" si="354">AM59</f>
        <v>0</v>
      </c>
      <c r="AL59" s="29">
        <v>0</v>
      </c>
      <c r="AM59" s="29">
        <v>0</v>
      </c>
      <c r="AN59" s="29">
        <v>0</v>
      </c>
      <c r="AO59" s="13">
        <f t="shared" ref="AO59" si="355">AQ59</f>
        <v>0</v>
      </c>
      <c r="AP59" s="29">
        <v>0</v>
      </c>
      <c r="AQ59" s="29">
        <v>0</v>
      </c>
      <c r="AR59" s="29">
        <v>0</v>
      </c>
      <c r="AS59" s="13">
        <f t="shared" ref="AS59" si="356">AU59</f>
        <v>0</v>
      </c>
      <c r="AT59" s="29">
        <v>0</v>
      </c>
      <c r="AU59" s="29">
        <v>0</v>
      </c>
      <c r="AV59" s="29">
        <v>0</v>
      </c>
      <c r="AW59" s="13">
        <f t="shared" ref="AW59" si="357">AY59</f>
        <v>0</v>
      </c>
      <c r="AX59" s="29">
        <v>0</v>
      </c>
      <c r="AY59" s="29">
        <v>0</v>
      </c>
      <c r="AZ59" s="29">
        <v>0</v>
      </c>
    </row>
    <row r="60" spans="1:56" ht="47.25" x14ac:dyDescent="0.25">
      <c r="A60" s="10" t="s">
        <v>88</v>
      </c>
      <c r="B60" s="20" t="s">
        <v>79</v>
      </c>
      <c r="C60" s="11" t="s">
        <v>22</v>
      </c>
      <c r="D60" s="11" t="s">
        <v>54</v>
      </c>
      <c r="E60" s="13">
        <f t="shared" si="319"/>
        <v>2697.2</v>
      </c>
      <c r="F60" s="13">
        <f t="shared" si="320"/>
        <v>0</v>
      </c>
      <c r="G60" s="13">
        <f t="shared" si="321"/>
        <v>2697.2</v>
      </c>
      <c r="H60" s="13">
        <f t="shared" si="322"/>
        <v>0</v>
      </c>
      <c r="I60" s="13">
        <f t="shared" ref="I60" si="358">K60</f>
        <v>0</v>
      </c>
      <c r="J60" s="29">
        <v>0</v>
      </c>
      <c r="K60" s="13">
        <f>3315-3315</f>
        <v>0</v>
      </c>
      <c r="L60" s="29">
        <v>0</v>
      </c>
      <c r="M60" s="13">
        <f t="shared" ref="M60" si="359">O60</f>
        <v>2697.2</v>
      </c>
      <c r="N60" s="29">
        <v>0</v>
      </c>
      <c r="O60" s="36">
        <v>2697.2</v>
      </c>
      <c r="P60" s="29">
        <v>0</v>
      </c>
      <c r="Q60" s="13">
        <f t="shared" ref="Q60" si="360">S60</f>
        <v>0</v>
      </c>
      <c r="R60" s="29">
        <v>0</v>
      </c>
      <c r="S60" s="29">
        <v>0</v>
      </c>
      <c r="T60" s="29">
        <v>0</v>
      </c>
      <c r="U60" s="13">
        <f t="shared" ref="U60" si="361">W60</f>
        <v>0</v>
      </c>
      <c r="V60" s="29">
        <v>0</v>
      </c>
      <c r="W60" s="29">
        <v>0</v>
      </c>
      <c r="X60" s="29">
        <v>0</v>
      </c>
      <c r="Y60" s="13">
        <f t="shared" ref="Y60" si="362">AA60</f>
        <v>0</v>
      </c>
      <c r="Z60" s="29">
        <v>0</v>
      </c>
      <c r="AA60" s="29">
        <v>0</v>
      </c>
      <c r="AB60" s="29">
        <v>0</v>
      </c>
      <c r="AC60" s="13">
        <f t="shared" ref="AC60" si="363">AE60</f>
        <v>0</v>
      </c>
      <c r="AD60" s="29">
        <v>0</v>
      </c>
      <c r="AE60" s="29">
        <v>0</v>
      </c>
      <c r="AF60" s="29">
        <v>0</v>
      </c>
      <c r="AG60" s="13">
        <f t="shared" ref="AG60" si="364">AI60</f>
        <v>0</v>
      </c>
      <c r="AH60" s="29">
        <v>0</v>
      </c>
      <c r="AI60" s="29">
        <v>0</v>
      </c>
      <c r="AJ60" s="29">
        <v>0</v>
      </c>
      <c r="AK60" s="13">
        <f t="shared" ref="AK60" si="365">AM60</f>
        <v>0</v>
      </c>
      <c r="AL60" s="29">
        <v>0</v>
      </c>
      <c r="AM60" s="29">
        <v>0</v>
      </c>
      <c r="AN60" s="29">
        <v>0</v>
      </c>
      <c r="AO60" s="13">
        <f t="shared" ref="AO60" si="366">AQ60</f>
        <v>0</v>
      </c>
      <c r="AP60" s="29">
        <v>0</v>
      </c>
      <c r="AQ60" s="29">
        <v>0</v>
      </c>
      <c r="AR60" s="29">
        <v>0</v>
      </c>
      <c r="AS60" s="13">
        <f t="shared" ref="AS60" si="367">AU60</f>
        <v>0</v>
      </c>
      <c r="AT60" s="29">
        <v>0</v>
      </c>
      <c r="AU60" s="29">
        <v>0</v>
      </c>
      <c r="AV60" s="29">
        <v>0</v>
      </c>
      <c r="AW60" s="13">
        <f t="shared" ref="AW60" si="368">AY60</f>
        <v>0</v>
      </c>
      <c r="AX60" s="29">
        <v>0</v>
      </c>
      <c r="AY60" s="29">
        <v>0</v>
      </c>
      <c r="AZ60" s="29">
        <v>0</v>
      </c>
      <c r="BA60" s="4" t="s">
        <v>195</v>
      </c>
      <c r="BB60" s="4"/>
      <c r="BC60" s="4" t="s">
        <v>196</v>
      </c>
      <c r="BD60" s="4"/>
    </row>
    <row r="61" spans="1:56" ht="63" x14ac:dyDescent="0.25">
      <c r="A61" s="10" t="s">
        <v>89</v>
      </c>
      <c r="B61" s="20" t="s">
        <v>80</v>
      </c>
      <c r="C61" s="11" t="s">
        <v>22</v>
      </c>
      <c r="D61" s="11" t="s">
        <v>54</v>
      </c>
      <c r="E61" s="13">
        <f t="shared" si="319"/>
        <v>1462.7999999999997</v>
      </c>
      <c r="F61" s="13">
        <f t="shared" si="320"/>
        <v>0</v>
      </c>
      <c r="G61" s="13">
        <f t="shared" si="321"/>
        <v>1462.7999999999997</v>
      </c>
      <c r="H61" s="13">
        <f t="shared" si="322"/>
        <v>0</v>
      </c>
      <c r="I61" s="13">
        <f t="shared" ref="I61" si="369">K61</f>
        <v>1462.7999999999997</v>
      </c>
      <c r="J61" s="29">
        <v>0</v>
      </c>
      <c r="K61" s="13">
        <f>2628.2-1165.4</f>
        <v>1462.7999999999997</v>
      </c>
      <c r="L61" s="29">
        <v>0</v>
      </c>
      <c r="M61" s="13">
        <f t="shared" ref="M61" si="370">O61</f>
        <v>0</v>
      </c>
      <c r="N61" s="29">
        <v>0</v>
      </c>
      <c r="O61" s="29">
        <v>0</v>
      </c>
      <c r="P61" s="29">
        <v>0</v>
      </c>
      <c r="Q61" s="13">
        <f t="shared" ref="Q61" si="371">S61</f>
        <v>0</v>
      </c>
      <c r="R61" s="29">
        <v>0</v>
      </c>
      <c r="S61" s="29">
        <v>0</v>
      </c>
      <c r="T61" s="29">
        <v>0</v>
      </c>
      <c r="U61" s="13">
        <f t="shared" ref="U61" si="372">W61</f>
        <v>0</v>
      </c>
      <c r="V61" s="29">
        <v>0</v>
      </c>
      <c r="W61" s="29">
        <v>0</v>
      </c>
      <c r="X61" s="29">
        <v>0</v>
      </c>
      <c r="Y61" s="13">
        <f t="shared" ref="Y61" si="373">AA61</f>
        <v>0</v>
      </c>
      <c r="Z61" s="29">
        <v>0</v>
      </c>
      <c r="AA61" s="29">
        <v>0</v>
      </c>
      <c r="AB61" s="29">
        <v>0</v>
      </c>
      <c r="AC61" s="13">
        <f t="shared" ref="AC61" si="374">AE61</f>
        <v>0</v>
      </c>
      <c r="AD61" s="29">
        <v>0</v>
      </c>
      <c r="AE61" s="29">
        <v>0</v>
      </c>
      <c r="AF61" s="29">
        <v>0</v>
      </c>
      <c r="AG61" s="13">
        <f t="shared" ref="AG61" si="375">AI61</f>
        <v>0</v>
      </c>
      <c r="AH61" s="29">
        <v>0</v>
      </c>
      <c r="AI61" s="29">
        <v>0</v>
      </c>
      <c r="AJ61" s="29">
        <v>0</v>
      </c>
      <c r="AK61" s="13">
        <f t="shared" ref="AK61" si="376">AM61</f>
        <v>0</v>
      </c>
      <c r="AL61" s="29">
        <v>0</v>
      </c>
      <c r="AM61" s="29">
        <v>0</v>
      </c>
      <c r="AN61" s="29">
        <v>0</v>
      </c>
      <c r="AO61" s="13">
        <f t="shared" ref="AO61" si="377">AQ61</f>
        <v>0</v>
      </c>
      <c r="AP61" s="29">
        <v>0</v>
      </c>
      <c r="AQ61" s="29">
        <v>0</v>
      </c>
      <c r="AR61" s="29">
        <v>0</v>
      </c>
      <c r="AS61" s="13">
        <f t="shared" ref="AS61" si="378">AU61</f>
        <v>0</v>
      </c>
      <c r="AT61" s="29">
        <v>0</v>
      </c>
      <c r="AU61" s="29">
        <v>0</v>
      </c>
      <c r="AV61" s="29">
        <v>0</v>
      </c>
      <c r="AW61" s="13">
        <f t="shared" ref="AW61" si="379">AY61</f>
        <v>0</v>
      </c>
      <c r="AX61" s="29">
        <v>0</v>
      </c>
      <c r="AY61" s="29">
        <v>0</v>
      </c>
      <c r="AZ61" s="29">
        <v>0</v>
      </c>
    </row>
    <row r="62" spans="1:56" ht="94.5" x14ac:dyDescent="0.25">
      <c r="A62" s="10" t="s">
        <v>90</v>
      </c>
      <c r="B62" s="20" t="s">
        <v>119</v>
      </c>
      <c r="C62" s="11" t="s">
        <v>22</v>
      </c>
      <c r="D62" s="11" t="s">
        <v>54</v>
      </c>
      <c r="E62" s="13">
        <f t="shared" si="319"/>
        <v>11500.4</v>
      </c>
      <c r="F62" s="13">
        <f t="shared" si="320"/>
        <v>0</v>
      </c>
      <c r="G62" s="13">
        <f t="shared" si="321"/>
        <v>11500.4</v>
      </c>
      <c r="H62" s="13">
        <f t="shared" si="322"/>
        <v>0</v>
      </c>
      <c r="I62" s="13">
        <f t="shared" ref="I62" si="380">K62</f>
        <v>0</v>
      </c>
      <c r="J62" s="29">
        <v>0</v>
      </c>
      <c r="K62" s="13">
        <f>11500.4-11500.4</f>
        <v>0</v>
      </c>
      <c r="L62" s="29">
        <v>0</v>
      </c>
      <c r="M62" s="13">
        <f t="shared" ref="M62" si="381">O62</f>
        <v>11500.4</v>
      </c>
      <c r="N62" s="29">
        <v>0</v>
      </c>
      <c r="O62" s="36">
        <v>11500.4</v>
      </c>
      <c r="P62" s="29">
        <v>0</v>
      </c>
      <c r="Q62" s="13">
        <f t="shared" ref="Q62" si="382">S62</f>
        <v>0</v>
      </c>
      <c r="R62" s="29">
        <v>0</v>
      </c>
      <c r="S62" s="29">
        <v>0</v>
      </c>
      <c r="T62" s="29">
        <v>0</v>
      </c>
      <c r="U62" s="13">
        <f t="shared" ref="U62" si="383">W62</f>
        <v>0</v>
      </c>
      <c r="V62" s="29">
        <v>0</v>
      </c>
      <c r="W62" s="29">
        <v>0</v>
      </c>
      <c r="X62" s="29">
        <v>0</v>
      </c>
      <c r="Y62" s="13">
        <f t="shared" ref="Y62" si="384">AA62</f>
        <v>0</v>
      </c>
      <c r="Z62" s="29">
        <v>0</v>
      </c>
      <c r="AA62" s="29">
        <v>0</v>
      </c>
      <c r="AB62" s="29">
        <v>0</v>
      </c>
      <c r="AC62" s="13">
        <f t="shared" ref="AC62" si="385">AE62</f>
        <v>0</v>
      </c>
      <c r="AD62" s="29">
        <v>0</v>
      </c>
      <c r="AE62" s="29">
        <v>0</v>
      </c>
      <c r="AF62" s="29">
        <v>0</v>
      </c>
      <c r="AG62" s="13">
        <f t="shared" ref="AG62" si="386">AI62</f>
        <v>0</v>
      </c>
      <c r="AH62" s="29">
        <v>0</v>
      </c>
      <c r="AI62" s="29">
        <v>0</v>
      </c>
      <c r="AJ62" s="29">
        <v>0</v>
      </c>
      <c r="AK62" s="13">
        <f t="shared" ref="AK62" si="387">AM62</f>
        <v>0</v>
      </c>
      <c r="AL62" s="29">
        <v>0</v>
      </c>
      <c r="AM62" s="29">
        <v>0</v>
      </c>
      <c r="AN62" s="29">
        <v>0</v>
      </c>
      <c r="AO62" s="13">
        <f t="shared" ref="AO62" si="388">AQ62</f>
        <v>0</v>
      </c>
      <c r="AP62" s="29">
        <v>0</v>
      </c>
      <c r="AQ62" s="29">
        <v>0</v>
      </c>
      <c r="AR62" s="29">
        <v>0</v>
      </c>
      <c r="AS62" s="13">
        <f t="shared" ref="AS62" si="389">AU62</f>
        <v>0</v>
      </c>
      <c r="AT62" s="29">
        <v>0</v>
      </c>
      <c r="AU62" s="29">
        <v>0</v>
      </c>
      <c r="AV62" s="29">
        <v>0</v>
      </c>
      <c r="AW62" s="13">
        <f t="shared" ref="AW62" si="390">AY62</f>
        <v>0</v>
      </c>
      <c r="AX62" s="29">
        <v>0</v>
      </c>
      <c r="AY62" s="29">
        <v>0</v>
      </c>
      <c r="AZ62" s="29">
        <v>0</v>
      </c>
    </row>
    <row r="63" spans="1:56" ht="78.75" x14ac:dyDescent="0.25">
      <c r="A63" s="10" t="s">
        <v>109</v>
      </c>
      <c r="B63" s="20" t="s">
        <v>121</v>
      </c>
      <c r="C63" s="11" t="s">
        <v>22</v>
      </c>
      <c r="D63" s="11" t="s">
        <v>54</v>
      </c>
      <c r="E63" s="13">
        <f t="shared" si="319"/>
        <v>16888.599999999999</v>
      </c>
      <c r="F63" s="13">
        <f t="shared" si="320"/>
        <v>0</v>
      </c>
      <c r="G63" s="13">
        <f t="shared" si="321"/>
        <v>16888.599999999999</v>
      </c>
      <c r="H63" s="13">
        <f t="shared" si="322"/>
        <v>0</v>
      </c>
      <c r="I63" s="13">
        <f t="shared" ref="I63" si="391">K63</f>
        <v>0</v>
      </c>
      <c r="J63" s="29">
        <v>0</v>
      </c>
      <c r="K63" s="13">
        <f>17059.2-17059.2</f>
        <v>0</v>
      </c>
      <c r="L63" s="29">
        <v>0</v>
      </c>
      <c r="M63" s="13">
        <f t="shared" ref="M63" si="392">O63</f>
        <v>16888.599999999999</v>
      </c>
      <c r="N63" s="29">
        <v>0</v>
      </c>
      <c r="O63" s="36">
        <v>16888.599999999999</v>
      </c>
      <c r="P63" s="29">
        <v>0</v>
      </c>
      <c r="Q63" s="13">
        <f t="shared" ref="Q63" si="393">S63</f>
        <v>0</v>
      </c>
      <c r="R63" s="29">
        <v>0</v>
      </c>
      <c r="S63" s="29">
        <v>0</v>
      </c>
      <c r="T63" s="29">
        <v>0</v>
      </c>
      <c r="U63" s="13">
        <f t="shared" ref="U63" si="394">W63</f>
        <v>0</v>
      </c>
      <c r="V63" s="29">
        <v>0</v>
      </c>
      <c r="W63" s="29">
        <v>0</v>
      </c>
      <c r="X63" s="29">
        <v>0</v>
      </c>
      <c r="Y63" s="13">
        <f t="shared" ref="Y63" si="395">AA63</f>
        <v>0</v>
      </c>
      <c r="Z63" s="29">
        <v>0</v>
      </c>
      <c r="AA63" s="29">
        <v>0</v>
      </c>
      <c r="AB63" s="29">
        <v>0</v>
      </c>
      <c r="AC63" s="13">
        <f t="shared" ref="AC63" si="396">AE63</f>
        <v>0</v>
      </c>
      <c r="AD63" s="29">
        <v>0</v>
      </c>
      <c r="AE63" s="29">
        <v>0</v>
      </c>
      <c r="AF63" s="29">
        <v>0</v>
      </c>
      <c r="AG63" s="13">
        <f t="shared" ref="AG63" si="397">AI63</f>
        <v>0</v>
      </c>
      <c r="AH63" s="29">
        <v>0</v>
      </c>
      <c r="AI63" s="29">
        <v>0</v>
      </c>
      <c r="AJ63" s="29">
        <v>0</v>
      </c>
      <c r="AK63" s="13">
        <f t="shared" ref="AK63" si="398">AM63</f>
        <v>0</v>
      </c>
      <c r="AL63" s="29">
        <v>0</v>
      </c>
      <c r="AM63" s="29">
        <v>0</v>
      </c>
      <c r="AN63" s="29">
        <v>0</v>
      </c>
      <c r="AO63" s="13">
        <f t="shared" ref="AO63" si="399">AQ63</f>
        <v>0</v>
      </c>
      <c r="AP63" s="29">
        <v>0</v>
      </c>
      <c r="AQ63" s="29">
        <v>0</v>
      </c>
      <c r="AR63" s="29">
        <v>0</v>
      </c>
      <c r="AS63" s="13">
        <f t="shared" ref="AS63" si="400">AU63</f>
        <v>0</v>
      </c>
      <c r="AT63" s="29">
        <v>0</v>
      </c>
      <c r="AU63" s="29">
        <v>0</v>
      </c>
      <c r="AV63" s="29">
        <v>0</v>
      </c>
      <c r="AW63" s="13">
        <f t="shared" ref="AW63" si="401">AY63</f>
        <v>0</v>
      </c>
      <c r="AX63" s="29">
        <v>0</v>
      </c>
      <c r="AY63" s="29">
        <v>0</v>
      </c>
      <c r="AZ63" s="29">
        <v>0</v>
      </c>
    </row>
    <row r="64" spans="1:56" ht="63" x14ac:dyDescent="0.25">
      <c r="A64" s="10" t="s">
        <v>120</v>
      </c>
      <c r="B64" s="20" t="s">
        <v>123</v>
      </c>
      <c r="C64" s="11" t="s">
        <v>22</v>
      </c>
      <c r="D64" s="11" t="s">
        <v>54</v>
      </c>
      <c r="E64" s="13">
        <f t="shared" si="319"/>
        <v>490</v>
      </c>
      <c r="F64" s="13">
        <f t="shared" si="320"/>
        <v>0</v>
      </c>
      <c r="G64" s="13">
        <f t="shared" si="321"/>
        <v>490</v>
      </c>
      <c r="H64" s="13">
        <f t="shared" si="322"/>
        <v>0</v>
      </c>
      <c r="I64" s="13">
        <f t="shared" ref="I64" si="402">K64</f>
        <v>490</v>
      </c>
      <c r="J64" s="29">
        <v>0</v>
      </c>
      <c r="K64" s="13">
        <v>490</v>
      </c>
      <c r="L64" s="29">
        <v>0</v>
      </c>
      <c r="M64" s="13">
        <f t="shared" ref="M64" si="403">O64</f>
        <v>0</v>
      </c>
      <c r="N64" s="29">
        <v>0</v>
      </c>
      <c r="O64" s="29">
        <v>0</v>
      </c>
      <c r="P64" s="29">
        <v>0</v>
      </c>
      <c r="Q64" s="13">
        <f t="shared" ref="Q64" si="404">S64</f>
        <v>0</v>
      </c>
      <c r="R64" s="29">
        <v>0</v>
      </c>
      <c r="S64" s="29">
        <v>0</v>
      </c>
      <c r="T64" s="29">
        <v>0</v>
      </c>
      <c r="U64" s="13">
        <f t="shared" ref="U64" si="405">W64</f>
        <v>0</v>
      </c>
      <c r="V64" s="29">
        <v>0</v>
      </c>
      <c r="W64" s="29">
        <v>0</v>
      </c>
      <c r="X64" s="29">
        <v>0</v>
      </c>
      <c r="Y64" s="13">
        <f t="shared" ref="Y64" si="406">AA64</f>
        <v>0</v>
      </c>
      <c r="Z64" s="29">
        <v>0</v>
      </c>
      <c r="AA64" s="29">
        <v>0</v>
      </c>
      <c r="AB64" s="29">
        <v>0</v>
      </c>
      <c r="AC64" s="13">
        <f t="shared" ref="AC64" si="407">AE64</f>
        <v>0</v>
      </c>
      <c r="AD64" s="29">
        <v>0</v>
      </c>
      <c r="AE64" s="29">
        <v>0</v>
      </c>
      <c r="AF64" s="29">
        <v>0</v>
      </c>
      <c r="AG64" s="13">
        <f t="shared" ref="AG64" si="408">AI64</f>
        <v>0</v>
      </c>
      <c r="AH64" s="29">
        <v>0</v>
      </c>
      <c r="AI64" s="29">
        <v>0</v>
      </c>
      <c r="AJ64" s="29">
        <v>0</v>
      </c>
      <c r="AK64" s="13">
        <f t="shared" ref="AK64" si="409">AM64</f>
        <v>0</v>
      </c>
      <c r="AL64" s="29">
        <v>0</v>
      </c>
      <c r="AM64" s="29">
        <v>0</v>
      </c>
      <c r="AN64" s="29">
        <v>0</v>
      </c>
      <c r="AO64" s="13">
        <f t="shared" ref="AO64" si="410">AQ64</f>
        <v>0</v>
      </c>
      <c r="AP64" s="29">
        <v>0</v>
      </c>
      <c r="AQ64" s="29">
        <v>0</v>
      </c>
      <c r="AR64" s="29">
        <v>0</v>
      </c>
      <c r="AS64" s="13">
        <f t="shared" ref="AS64" si="411">AU64</f>
        <v>0</v>
      </c>
      <c r="AT64" s="29">
        <v>0</v>
      </c>
      <c r="AU64" s="29">
        <v>0</v>
      </c>
      <c r="AV64" s="29">
        <v>0</v>
      </c>
      <c r="AW64" s="13">
        <f t="shared" ref="AW64" si="412">AY64</f>
        <v>0</v>
      </c>
      <c r="AX64" s="29">
        <v>0</v>
      </c>
      <c r="AY64" s="29">
        <v>0</v>
      </c>
      <c r="AZ64" s="29">
        <v>0</v>
      </c>
    </row>
    <row r="65" spans="1:57" ht="63" x14ac:dyDescent="0.25">
      <c r="A65" s="10" t="s">
        <v>122</v>
      </c>
      <c r="B65" s="20" t="s">
        <v>124</v>
      </c>
      <c r="C65" s="11" t="s">
        <v>22</v>
      </c>
      <c r="D65" s="11" t="s">
        <v>54</v>
      </c>
      <c r="E65" s="13">
        <f t="shared" si="319"/>
        <v>10.6</v>
      </c>
      <c r="F65" s="13">
        <f t="shared" si="320"/>
        <v>0</v>
      </c>
      <c r="G65" s="13">
        <f t="shared" si="321"/>
        <v>10.6</v>
      </c>
      <c r="H65" s="13">
        <f t="shared" si="322"/>
        <v>0</v>
      </c>
      <c r="I65" s="13">
        <f t="shared" ref="I65" si="413">K65</f>
        <v>10.6</v>
      </c>
      <c r="J65" s="29">
        <v>0</v>
      </c>
      <c r="K65" s="13">
        <v>10.6</v>
      </c>
      <c r="L65" s="29">
        <v>0</v>
      </c>
      <c r="M65" s="13">
        <f t="shared" ref="M65" si="414">O65</f>
        <v>0</v>
      </c>
      <c r="N65" s="29">
        <v>0</v>
      </c>
      <c r="O65" s="29">
        <v>0</v>
      </c>
      <c r="P65" s="29">
        <v>0</v>
      </c>
      <c r="Q65" s="13">
        <f t="shared" ref="Q65" si="415">S65</f>
        <v>0</v>
      </c>
      <c r="R65" s="29">
        <v>0</v>
      </c>
      <c r="S65" s="29">
        <v>0</v>
      </c>
      <c r="T65" s="29">
        <v>0</v>
      </c>
      <c r="U65" s="13">
        <f t="shared" ref="U65" si="416">W65</f>
        <v>0</v>
      </c>
      <c r="V65" s="29">
        <v>0</v>
      </c>
      <c r="W65" s="29">
        <v>0</v>
      </c>
      <c r="X65" s="29">
        <v>0</v>
      </c>
      <c r="Y65" s="13">
        <f t="shared" ref="Y65" si="417">AA65</f>
        <v>0</v>
      </c>
      <c r="Z65" s="29">
        <v>0</v>
      </c>
      <c r="AA65" s="29">
        <v>0</v>
      </c>
      <c r="AB65" s="29">
        <v>0</v>
      </c>
      <c r="AC65" s="13">
        <f t="shared" ref="AC65" si="418">AE65</f>
        <v>0</v>
      </c>
      <c r="AD65" s="29">
        <v>0</v>
      </c>
      <c r="AE65" s="29">
        <v>0</v>
      </c>
      <c r="AF65" s="29">
        <v>0</v>
      </c>
      <c r="AG65" s="13">
        <f t="shared" ref="AG65" si="419">AI65</f>
        <v>0</v>
      </c>
      <c r="AH65" s="29">
        <v>0</v>
      </c>
      <c r="AI65" s="29">
        <v>0</v>
      </c>
      <c r="AJ65" s="29">
        <v>0</v>
      </c>
      <c r="AK65" s="13">
        <f t="shared" ref="AK65" si="420">AM65</f>
        <v>0</v>
      </c>
      <c r="AL65" s="29">
        <v>0</v>
      </c>
      <c r="AM65" s="29">
        <v>0</v>
      </c>
      <c r="AN65" s="29">
        <v>0</v>
      </c>
      <c r="AO65" s="13">
        <f t="shared" ref="AO65" si="421">AQ65</f>
        <v>0</v>
      </c>
      <c r="AP65" s="29">
        <v>0</v>
      </c>
      <c r="AQ65" s="29">
        <v>0</v>
      </c>
      <c r="AR65" s="29">
        <v>0</v>
      </c>
      <c r="AS65" s="13">
        <f t="shared" ref="AS65" si="422">AU65</f>
        <v>0</v>
      </c>
      <c r="AT65" s="29">
        <v>0</v>
      </c>
      <c r="AU65" s="29">
        <v>0</v>
      </c>
      <c r="AV65" s="29">
        <v>0</v>
      </c>
      <c r="AW65" s="13">
        <f t="shared" ref="AW65" si="423">AY65</f>
        <v>0</v>
      </c>
      <c r="AX65" s="29">
        <v>0</v>
      </c>
      <c r="AY65" s="29">
        <v>0</v>
      </c>
      <c r="AZ65" s="29">
        <v>0</v>
      </c>
    </row>
    <row r="66" spans="1:57" ht="94.5" x14ac:dyDescent="0.25">
      <c r="A66" s="10" t="s">
        <v>132</v>
      </c>
      <c r="B66" s="20" t="s">
        <v>236</v>
      </c>
      <c r="C66" s="11" t="s">
        <v>22</v>
      </c>
      <c r="D66" s="11" t="s">
        <v>54</v>
      </c>
      <c r="E66" s="13">
        <f t="shared" si="319"/>
        <v>10311.900000000001</v>
      </c>
      <c r="F66" s="13">
        <f t="shared" si="320"/>
        <v>0</v>
      </c>
      <c r="G66" s="13">
        <f t="shared" si="321"/>
        <v>10311.900000000001</v>
      </c>
      <c r="H66" s="13">
        <f t="shared" si="322"/>
        <v>0</v>
      </c>
      <c r="I66" s="13">
        <f t="shared" ref="I66" si="424">K66</f>
        <v>0</v>
      </c>
      <c r="J66" s="29">
        <v>0</v>
      </c>
      <c r="K66" s="13">
        <v>0</v>
      </c>
      <c r="L66" s="29">
        <v>0</v>
      </c>
      <c r="M66" s="13">
        <f t="shared" ref="M66" si="425">O66</f>
        <v>10311.900000000001</v>
      </c>
      <c r="N66" s="29">
        <v>0</v>
      </c>
      <c r="O66" s="36">
        <f>14575.6-4263.7</f>
        <v>10311.900000000001</v>
      </c>
      <c r="P66" s="29">
        <v>0</v>
      </c>
      <c r="Q66" s="13">
        <f t="shared" ref="Q66" si="426">S66</f>
        <v>0</v>
      </c>
      <c r="R66" s="29">
        <v>0</v>
      </c>
      <c r="S66" s="29">
        <v>0</v>
      </c>
      <c r="T66" s="29">
        <v>0</v>
      </c>
      <c r="U66" s="13">
        <f t="shared" ref="U66" si="427">W66</f>
        <v>0</v>
      </c>
      <c r="V66" s="29">
        <v>0</v>
      </c>
      <c r="W66" s="29">
        <v>0</v>
      </c>
      <c r="X66" s="29">
        <v>0</v>
      </c>
      <c r="Y66" s="13">
        <f t="shared" ref="Y66" si="428">AA66</f>
        <v>0</v>
      </c>
      <c r="Z66" s="29">
        <v>0</v>
      </c>
      <c r="AA66" s="29">
        <v>0</v>
      </c>
      <c r="AB66" s="29">
        <v>0</v>
      </c>
      <c r="AC66" s="13">
        <f t="shared" ref="AC66" si="429">AE66</f>
        <v>0</v>
      </c>
      <c r="AD66" s="29">
        <v>0</v>
      </c>
      <c r="AE66" s="29">
        <v>0</v>
      </c>
      <c r="AF66" s="29">
        <v>0</v>
      </c>
      <c r="AG66" s="13">
        <f t="shared" ref="AG66" si="430">AI66</f>
        <v>0</v>
      </c>
      <c r="AH66" s="29">
        <v>0</v>
      </c>
      <c r="AI66" s="29">
        <v>0</v>
      </c>
      <c r="AJ66" s="29">
        <v>0</v>
      </c>
      <c r="AK66" s="13">
        <f t="shared" ref="AK66" si="431">AM66</f>
        <v>0</v>
      </c>
      <c r="AL66" s="29">
        <v>0</v>
      </c>
      <c r="AM66" s="29">
        <v>0</v>
      </c>
      <c r="AN66" s="29">
        <v>0</v>
      </c>
      <c r="AO66" s="13">
        <f t="shared" ref="AO66" si="432">AQ66</f>
        <v>0</v>
      </c>
      <c r="AP66" s="29">
        <v>0</v>
      </c>
      <c r="AQ66" s="29">
        <v>0</v>
      </c>
      <c r="AR66" s="29">
        <v>0</v>
      </c>
      <c r="AS66" s="13">
        <f t="shared" ref="AS66" si="433">AU66</f>
        <v>0</v>
      </c>
      <c r="AT66" s="29">
        <v>0</v>
      </c>
      <c r="AU66" s="29">
        <v>0</v>
      </c>
      <c r="AV66" s="29">
        <v>0</v>
      </c>
      <c r="AW66" s="13">
        <f t="shared" ref="AW66" si="434">AY66</f>
        <v>0</v>
      </c>
      <c r="AX66" s="29">
        <v>0</v>
      </c>
      <c r="AY66" s="29">
        <v>0</v>
      </c>
      <c r="AZ66" s="29">
        <v>0</v>
      </c>
    </row>
    <row r="67" spans="1:57" ht="47.25" x14ac:dyDescent="0.25">
      <c r="A67" s="10" t="s">
        <v>137</v>
      </c>
      <c r="B67" s="20" t="s">
        <v>145</v>
      </c>
      <c r="C67" s="11" t="s">
        <v>22</v>
      </c>
      <c r="D67" s="11" t="s">
        <v>54</v>
      </c>
      <c r="E67" s="13">
        <f t="shared" si="319"/>
        <v>765.00000000000011</v>
      </c>
      <c r="F67" s="13">
        <f t="shared" si="320"/>
        <v>0</v>
      </c>
      <c r="G67" s="13">
        <f t="shared" si="321"/>
        <v>765.00000000000011</v>
      </c>
      <c r="H67" s="13">
        <f t="shared" si="322"/>
        <v>0</v>
      </c>
      <c r="I67" s="13">
        <f t="shared" ref="I67" si="435">K67</f>
        <v>0</v>
      </c>
      <c r="J67" s="29">
        <v>0</v>
      </c>
      <c r="K67" s="13">
        <v>0</v>
      </c>
      <c r="L67" s="29">
        <v>0</v>
      </c>
      <c r="M67" s="13">
        <f t="shared" ref="M67" si="436">O67</f>
        <v>765.00000000000011</v>
      </c>
      <c r="N67" s="29">
        <v>0</v>
      </c>
      <c r="O67" s="36">
        <f>1077.4-312.4</f>
        <v>765.00000000000011</v>
      </c>
      <c r="P67" s="29">
        <v>0</v>
      </c>
      <c r="Q67" s="13">
        <f t="shared" ref="Q67" si="437">S67</f>
        <v>0</v>
      </c>
      <c r="R67" s="29">
        <v>0</v>
      </c>
      <c r="S67" s="29">
        <v>0</v>
      </c>
      <c r="T67" s="29">
        <v>0</v>
      </c>
      <c r="U67" s="13">
        <f t="shared" ref="U67" si="438">W67</f>
        <v>0</v>
      </c>
      <c r="V67" s="29">
        <v>0</v>
      </c>
      <c r="W67" s="29">
        <v>0</v>
      </c>
      <c r="X67" s="29">
        <v>0</v>
      </c>
      <c r="Y67" s="13">
        <f t="shared" ref="Y67" si="439">AA67</f>
        <v>0</v>
      </c>
      <c r="Z67" s="29">
        <v>0</v>
      </c>
      <c r="AA67" s="29">
        <v>0</v>
      </c>
      <c r="AB67" s="29">
        <v>0</v>
      </c>
      <c r="AC67" s="13">
        <f t="shared" ref="AC67" si="440">AE67</f>
        <v>0</v>
      </c>
      <c r="AD67" s="29">
        <v>0</v>
      </c>
      <c r="AE67" s="29">
        <v>0</v>
      </c>
      <c r="AF67" s="29">
        <v>0</v>
      </c>
      <c r="AG67" s="13">
        <f t="shared" ref="AG67" si="441">AI67</f>
        <v>0</v>
      </c>
      <c r="AH67" s="29">
        <v>0</v>
      </c>
      <c r="AI67" s="29">
        <v>0</v>
      </c>
      <c r="AJ67" s="29">
        <v>0</v>
      </c>
      <c r="AK67" s="13">
        <f t="shared" ref="AK67" si="442">AM67</f>
        <v>0</v>
      </c>
      <c r="AL67" s="29">
        <v>0</v>
      </c>
      <c r="AM67" s="29">
        <v>0</v>
      </c>
      <c r="AN67" s="29">
        <v>0</v>
      </c>
      <c r="AO67" s="13">
        <f t="shared" ref="AO67" si="443">AQ67</f>
        <v>0</v>
      </c>
      <c r="AP67" s="29">
        <v>0</v>
      </c>
      <c r="AQ67" s="29">
        <v>0</v>
      </c>
      <c r="AR67" s="29">
        <v>0</v>
      </c>
      <c r="AS67" s="13">
        <f t="shared" ref="AS67" si="444">AU67</f>
        <v>0</v>
      </c>
      <c r="AT67" s="29">
        <v>0</v>
      </c>
      <c r="AU67" s="29">
        <v>0</v>
      </c>
      <c r="AV67" s="29">
        <v>0</v>
      </c>
      <c r="AW67" s="13">
        <f t="shared" ref="AW67" si="445">AY67</f>
        <v>0</v>
      </c>
      <c r="AX67" s="29">
        <v>0</v>
      </c>
      <c r="AY67" s="29">
        <v>0</v>
      </c>
      <c r="AZ67" s="29">
        <v>0</v>
      </c>
    </row>
    <row r="68" spans="1:57" ht="78.75" x14ac:dyDescent="0.25">
      <c r="A68" s="10" t="s">
        <v>147</v>
      </c>
      <c r="B68" s="20" t="s">
        <v>146</v>
      </c>
      <c r="C68" s="11" t="s">
        <v>22</v>
      </c>
      <c r="D68" s="11" t="s">
        <v>54</v>
      </c>
      <c r="E68" s="13">
        <f t="shared" si="319"/>
        <v>4512.2000000000007</v>
      </c>
      <c r="F68" s="13">
        <f t="shared" si="320"/>
        <v>0</v>
      </c>
      <c r="G68" s="13">
        <f t="shared" si="321"/>
        <v>4512.2000000000007</v>
      </c>
      <c r="H68" s="13">
        <f t="shared" si="322"/>
        <v>0</v>
      </c>
      <c r="I68" s="13">
        <f t="shared" ref="I68" si="446">K68</f>
        <v>0</v>
      </c>
      <c r="J68" s="29">
        <v>0</v>
      </c>
      <c r="K68" s="13">
        <v>0</v>
      </c>
      <c r="L68" s="29">
        <v>0</v>
      </c>
      <c r="M68" s="13">
        <f t="shared" ref="M68" si="447">O68</f>
        <v>4512.2000000000007</v>
      </c>
      <c r="N68" s="29">
        <v>0</v>
      </c>
      <c r="O68" s="36">
        <f>6334.1-1586.9-235</f>
        <v>4512.2000000000007</v>
      </c>
      <c r="P68" s="29">
        <v>0</v>
      </c>
      <c r="Q68" s="13">
        <f t="shared" ref="Q68:Q91" si="448">S68</f>
        <v>0</v>
      </c>
      <c r="R68" s="29">
        <v>0</v>
      </c>
      <c r="S68" s="36">
        <f>235.6-235.6</f>
        <v>0</v>
      </c>
      <c r="T68" s="29">
        <v>0</v>
      </c>
      <c r="U68" s="13">
        <f t="shared" ref="U68" si="449">W68</f>
        <v>0</v>
      </c>
      <c r="V68" s="29">
        <v>0</v>
      </c>
      <c r="W68" s="29">
        <v>0</v>
      </c>
      <c r="X68" s="29">
        <v>0</v>
      </c>
      <c r="Y68" s="13">
        <f t="shared" ref="Y68" si="450">AA68</f>
        <v>0</v>
      </c>
      <c r="Z68" s="29">
        <v>0</v>
      </c>
      <c r="AA68" s="29">
        <v>0</v>
      </c>
      <c r="AB68" s="29">
        <v>0</v>
      </c>
      <c r="AC68" s="13">
        <f t="shared" ref="AC68" si="451">AE68</f>
        <v>0</v>
      </c>
      <c r="AD68" s="29">
        <v>0</v>
      </c>
      <c r="AE68" s="29">
        <v>0</v>
      </c>
      <c r="AF68" s="29">
        <v>0</v>
      </c>
      <c r="AG68" s="13">
        <f t="shared" ref="AG68" si="452">AI68</f>
        <v>0</v>
      </c>
      <c r="AH68" s="29">
        <v>0</v>
      </c>
      <c r="AI68" s="29">
        <v>0</v>
      </c>
      <c r="AJ68" s="29">
        <v>0</v>
      </c>
      <c r="AK68" s="13">
        <f t="shared" ref="AK68" si="453">AM68</f>
        <v>0</v>
      </c>
      <c r="AL68" s="29">
        <v>0</v>
      </c>
      <c r="AM68" s="29">
        <v>0</v>
      </c>
      <c r="AN68" s="29">
        <v>0</v>
      </c>
      <c r="AO68" s="13">
        <f t="shared" ref="AO68" si="454">AQ68</f>
        <v>0</v>
      </c>
      <c r="AP68" s="29">
        <v>0</v>
      </c>
      <c r="AQ68" s="29">
        <v>0</v>
      </c>
      <c r="AR68" s="29">
        <v>0</v>
      </c>
      <c r="AS68" s="13">
        <f t="shared" ref="AS68" si="455">AU68</f>
        <v>0</v>
      </c>
      <c r="AT68" s="29">
        <v>0</v>
      </c>
      <c r="AU68" s="29">
        <v>0</v>
      </c>
      <c r="AV68" s="29">
        <v>0</v>
      </c>
      <c r="AW68" s="13">
        <f t="shared" ref="AW68" si="456">AY68</f>
        <v>0</v>
      </c>
      <c r="AX68" s="29">
        <v>0</v>
      </c>
      <c r="AY68" s="29">
        <v>0</v>
      </c>
      <c r="AZ68" s="29">
        <v>0</v>
      </c>
    </row>
    <row r="69" spans="1:57" ht="78.75" x14ac:dyDescent="0.25">
      <c r="A69" s="10" t="s">
        <v>176</v>
      </c>
      <c r="B69" s="66" t="s">
        <v>161</v>
      </c>
      <c r="C69" s="11" t="s">
        <v>22</v>
      </c>
      <c r="D69" s="11" t="s">
        <v>54</v>
      </c>
      <c r="E69" s="13">
        <f t="shared" si="319"/>
        <v>5963.4</v>
      </c>
      <c r="F69" s="13">
        <f t="shared" si="320"/>
        <v>0</v>
      </c>
      <c r="G69" s="13">
        <f t="shared" si="321"/>
        <v>5963.4</v>
      </c>
      <c r="H69" s="13">
        <f t="shared" si="322"/>
        <v>0</v>
      </c>
      <c r="I69" s="13">
        <f t="shared" ref="I69:I74" si="457">K69</f>
        <v>0</v>
      </c>
      <c r="J69" s="29">
        <v>0</v>
      </c>
      <c r="K69" s="13">
        <v>0</v>
      </c>
      <c r="L69" s="29">
        <v>0</v>
      </c>
      <c r="M69" s="13">
        <f t="shared" ref="M69:M74" si="458">O69</f>
        <v>5963.4</v>
      </c>
      <c r="N69" s="29">
        <v>0</v>
      </c>
      <c r="O69" s="36">
        <f>8004.5-2041.1</f>
        <v>5963.4</v>
      </c>
      <c r="P69" s="29">
        <v>0</v>
      </c>
      <c r="Q69" s="13">
        <f t="shared" si="448"/>
        <v>0</v>
      </c>
      <c r="R69" s="29">
        <v>0</v>
      </c>
      <c r="S69" s="29">
        <v>0</v>
      </c>
      <c r="T69" s="29">
        <v>0</v>
      </c>
      <c r="U69" s="13">
        <f t="shared" ref="U69:U91" si="459">W69</f>
        <v>0</v>
      </c>
      <c r="V69" s="29">
        <v>0</v>
      </c>
      <c r="W69" s="29">
        <v>0</v>
      </c>
      <c r="X69" s="29">
        <v>0</v>
      </c>
      <c r="Y69" s="13">
        <f t="shared" ref="Y69:Y91" si="460">AA69</f>
        <v>0</v>
      </c>
      <c r="Z69" s="29">
        <v>0</v>
      </c>
      <c r="AA69" s="29">
        <v>0</v>
      </c>
      <c r="AB69" s="29">
        <v>0</v>
      </c>
      <c r="AC69" s="13">
        <f t="shared" ref="AC69:AC91" si="461">AE69</f>
        <v>0</v>
      </c>
      <c r="AD69" s="29">
        <v>0</v>
      </c>
      <c r="AE69" s="29">
        <v>0</v>
      </c>
      <c r="AF69" s="29">
        <v>0</v>
      </c>
      <c r="AG69" s="13">
        <f t="shared" ref="AG69:AG91" si="462">AI69</f>
        <v>0</v>
      </c>
      <c r="AH69" s="29">
        <v>0</v>
      </c>
      <c r="AI69" s="29">
        <v>0</v>
      </c>
      <c r="AJ69" s="29">
        <v>0</v>
      </c>
      <c r="AK69" s="13">
        <f t="shared" ref="AK69:AK91" si="463">AM69</f>
        <v>0</v>
      </c>
      <c r="AL69" s="29">
        <v>0</v>
      </c>
      <c r="AM69" s="29">
        <v>0</v>
      </c>
      <c r="AN69" s="29">
        <v>0</v>
      </c>
      <c r="AO69" s="13">
        <f t="shared" ref="AO69:AO91" si="464">AQ69</f>
        <v>0</v>
      </c>
      <c r="AP69" s="29">
        <v>0</v>
      </c>
      <c r="AQ69" s="29">
        <v>0</v>
      </c>
      <c r="AR69" s="29">
        <v>0</v>
      </c>
      <c r="AS69" s="13">
        <f t="shared" ref="AS69:AS91" si="465">AU69</f>
        <v>0</v>
      </c>
      <c r="AT69" s="29">
        <v>0</v>
      </c>
      <c r="AU69" s="29">
        <v>0</v>
      </c>
      <c r="AV69" s="29">
        <v>0</v>
      </c>
      <c r="AW69" s="13">
        <f t="shared" ref="AW69:AW91" si="466">AY69</f>
        <v>0</v>
      </c>
      <c r="AX69" s="29">
        <v>0</v>
      </c>
      <c r="AY69" s="29">
        <v>0</v>
      </c>
      <c r="AZ69" s="29">
        <v>0</v>
      </c>
    </row>
    <row r="70" spans="1:57" ht="78.75" x14ac:dyDescent="0.25">
      <c r="A70" s="10" t="s">
        <v>177</v>
      </c>
      <c r="B70" s="66" t="s">
        <v>162</v>
      </c>
      <c r="C70" s="11" t="s">
        <v>22</v>
      </c>
      <c r="D70" s="11" t="s">
        <v>54</v>
      </c>
      <c r="E70" s="13">
        <f t="shared" si="319"/>
        <v>4764.2</v>
      </c>
      <c r="F70" s="13">
        <f t="shared" si="320"/>
        <v>0</v>
      </c>
      <c r="G70" s="13">
        <f t="shared" si="321"/>
        <v>4764.2</v>
      </c>
      <c r="H70" s="13">
        <f t="shared" si="322"/>
        <v>0</v>
      </c>
      <c r="I70" s="13">
        <f t="shared" si="457"/>
        <v>0</v>
      </c>
      <c r="J70" s="29">
        <v>0</v>
      </c>
      <c r="K70" s="13">
        <v>0</v>
      </c>
      <c r="L70" s="29">
        <v>0</v>
      </c>
      <c r="M70" s="13">
        <f t="shared" si="458"/>
        <v>4764.2</v>
      </c>
      <c r="N70" s="29">
        <v>0</v>
      </c>
      <c r="O70" s="36">
        <f>5556-791.8</f>
        <v>4764.2</v>
      </c>
      <c r="P70" s="29">
        <v>0</v>
      </c>
      <c r="Q70" s="13">
        <f t="shared" si="448"/>
        <v>0</v>
      </c>
      <c r="R70" s="29">
        <v>0</v>
      </c>
      <c r="S70" s="29">
        <v>0</v>
      </c>
      <c r="T70" s="29">
        <v>0</v>
      </c>
      <c r="U70" s="13">
        <f t="shared" si="459"/>
        <v>0</v>
      </c>
      <c r="V70" s="29">
        <v>0</v>
      </c>
      <c r="W70" s="29">
        <v>0</v>
      </c>
      <c r="X70" s="29">
        <v>0</v>
      </c>
      <c r="Y70" s="13">
        <f t="shared" si="460"/>
        <v>0</v>
      </c>
      <c r="Z70" s="29">
        <v>0</v>
      </c>
      <c r="AA70" s="29">
        <v>0</v>
      </c>
      <c r="AB70" s="29">
        <v>0</v>
      </c>
      <c r="AC70" s="13">
        <f t="shared" si="461"/>
        <v>0</v>
      </c>
      <c r="AD70" s="29">
        <v>0</v>
      </c>
      <c r="AE70" s="29">
        <v>0</v>
      </c>
      <c r="AF70" s="29">
        <v>0</v>
      </c>
      <c r="AG70" s="13">
        <f t="shared" si="462"/>
        <v>0</v>
      </c>
      <c r="AH70" s="29">
        <v>0</v>
      </c>
      <c r="AI70" s="29">
        <v>0</v>
      </c>
      <c r="AJ70" s="29">
        <v>0</v>
      </c>
      <c r="AK70" s="13">
        <f t="shared" si="463"/>
        <v>0</v>
      </c>
      <c r="AL70" s="29">
        <v>0</v>
      </c>
      <c r="AM70" s="29">
        <v>0</v>
      </c>
      <c r="AN70" s="29">
        <v>0</v>
      </c>
      <c r="AO70" s="13">
        <f t="shared" si="464"/>
        <v>0</v>
      </c>
      <c r="AP70" s="29">
        <v>0</v>
      </c>
      <c r="AQ70" s="29">
        <v>0</v>
      </c>
      <c r="AR70" s="29">
        <v>0</v>
      </c>
      <c r="AS70" s="13">
        <f t="shared" si="465"/>
        <v>0</v>
      </c>
      <c r="AT70" s="29">
        <v>0</v>
      </c>
      <c r="AU70" s="29">
        <v>0</v>
      </c>
      <c r="AV70" s="29">
        <v>0</v>
      </c>
      <c r="AW70" s="13">
        <f t="shared" si="466"/>
        <v>0</v>
      </c>
      <c r="AX70" s="29">
        <v>0</v>
      </c>
      <c r="AY70" s="29">
        <v>0</v>
      </c>
      <c r="AZ70" s="29">
        <v>0</v>
      </c>
    </row>
    <row r="71" spans="1:57" ht="47.25" x14ac:dyDescent="0.25">
      <c r="A71" s="10" t="s">
        <v>178</v>
      </c>
      <c r="B71" s="66" t="s">
        <v>163</v>
      </c>
      <c r="C71" s="11" t="s">
        <v>22</v>
      </c>
      <c r="D71" s="11" t="s">
        <v>54</v>
      </c>
      <c r="E71" s="13">
        <f t="shared" si="319"/>
        <v>862.5</v>
      </c>
      <c r="F71" s="13">
        <f t="shared" si="320"/>
        <v>0</v>
      </c>
      <c r="G71" s="13">
        <f t="shared" si="321"/>
        <v>862.5</v>
      </c>
      <c r="H71" s="13">
        <f t="shared" si="322"/>
        <v>0</v>
      </c>
      <c r="I71" s="13">
        <f t="shared" si="457"/>
        <v>0</v>
      </c>
      <c r="J71" s="29">
        <v>0</v>
      </c>
      <c r="K71" s="13">
        <v>0</v>
      </c>
      <c r="L71" s="29">
        <v>0</v>
      </c>
      <c r="M71" s="13">
        <f t="shared" si="458"/>
        <v>862.5</v>
      </c>
      <c r="N71" s="29">
        <v>0</v>
      </c>
      <c r="O71" s="36">
        <v>862.5</v>
      </c>
      <c r="P71" s="29">
        <v>0</v>
      </c>
      <c r="Q71" s="13">
        <f t="shared" si="448"/>
        <v>0</v>
      </c>
      <c r="R71" s="29">
        <v>0</v>
      </c>
      <c r="S71" s="29">
        <v>0</v>
      </c>
      <c r="T71" s="29">
        <v>0</v>
      </c>
      <c r="U71" s="13">
        <f t="shared" si="459"/>
        <v>0</v>
      </c>
      <c r="V71" s="29">
        <v>0</v>
      </c>
      <c r="W71" s="29">
        <v>0</v>
      </c>
      <c r="X71" s="29">
        <v>0</v>
      </c>
      <c r="Y71" s="13">
        <f t="shared" si="460"/>
        <v>0</v>
      </c>
      <c r="Z71" s="29">
        <v>0</v>
      </c>
      <c r="AA71" s="29">
        <v>0</v>
      </c>
      <c r="AB71" s="29">
        <v>0</v>
      </c>
      <c r="AC71" s="13">
        <f t="shared" si="461"/>
        <v>0</v>
      </c>
      <c r="AD71" s="29">
        <v>0</v>
      </c>
      <c r="AE71" s="29">
        <v>0</v>
      </c>
      <c r="AF71" s="29">
        <v>0</v>
      </c>
      <c r="AG71" s="13">
        <f t="shared" si="462"/>
        <v>0</v>
      </c>
      <c r="AH71" s="29">
        <v>0</v>
      </c>
      <c r="AI71" s="29">
        <v>0</v>
      </c>
      <c r="AJ71" s="29">
        <v>0</v>
      </c>
      <c r="AK71" s="13">
        <f t="shared" si="463"/>
        <v>0</v>
      </c>
      <c r="AL71" s="29">
        <v>0</v>
      </c>
      <c r="AM71" s="29">
        <v>0</v>
      </c>
      <c r="AN71" s="29">
        <v>0</v>
      </c>
      <c r="AO71" s="13">
        <f t="shared" si="464"/>
        <v>0</v>
      </c>
      <c r="AP71" s="29">
        <v>0</v>
      </c>
      <c r="AQ71" s="29">
        <v>0</v>
      </c>
      <c r="AR71" s="29">
        <v>0</v>
      </c>
      <c r="AS71" s="13">
        <f t="shared" si="465"/>
        <v>0</v>
      </c>
      <c r="AT71" s="29">
        <v>0</v>
      </c>
      <c r="AU71" s="29">
        <v>0</v>
      </c>
      <c r="AV71" s="29">
        <v>0</v>
      </c>
      <c r="AW71" s="13">
        <f t="shared" si="466"/>
        <v>0</v>
      </c>
      <c r="AX71" s="29">
        <v>0</v>
      </c>
      <c r="AY71" s="29">
        <v>0</v>
      </c>
      <c r="AZ71" s="29">
        <v>0</v>
      </c>
    </row>
    <row r="72" spans="1:57" ht="63" x14ac:dyDescent="0.25">
      <c r="A72" s="10" t="s">
        <v>179</v>
      </c>
      <c r="B72" s="66" t="s">
        <v>164</v>
      </c>
      <c r="C72" s="11" t="s">
        <v>22</v>
      </c>
      <c r="D72" s="11" t="s">
        <v>54</v>
      </c>
      <c r="E72" s="13">
        <f t="shared" si="319"/>
        <v>268.89999999999998</v>
      </c>
      <c r="F72" s="13">
        <f t="shared" si="320"/>
        <v>0</v>
      </c>
      <c r="G72" s="13">
        <f t="shared" si="321"/>
        <v>268.89999999999998</v>
      </c>
      <c r="H72" s="13">
        <f t="shared" si="322"/>
        <v>0</v>
      </c>
      <c r="I72" s="13">
        <f t="shared" si="457"/>
        <v>0</v>
      </c>
      <c r="J72" s="29">
        <v>0</v>
      </c>
      <c r="K72" s="13">
        <v>0</v>
      </c>
      <c r="L72" s="29">
        <v>0</v>
      </c>
      <c r="M72" s="13">
        <f t="shared" si="458"/>
        <v>268.89999999999998</v>
      </c>
      <c r="N72" s="29">
        <v>0</v>
      </c>
      <c r="O72" s="36">
        <v>268.89999999999998</v>
      </c>
      <c r="P72" s="29">
        <v>0</v>
      </c>
      <c r="Q72" s="13">
        <f t="shared" si="448"/>
        <v>0</v>
      </c>
      <c r="R72" s="29">
        <v>0</v>
      </c>
      <c r="S72" s="29">
        <v>0</v>
      </c>
      <c r="T72" s="29">
        <v>0</v>
      </c>
      <c r="U72" s="13">
        <f t="shared" si="459"/>
        <v>0</v>
      </c>
      <c r="V72" s="29">
        <v>0</v>
      </c>
      <c r="W72" s="29">
        <v>0</v>
      </c>
      <c r="X72" s="29">
        <v>0</v>
      </c>
      <c r="Y72" s="13">
        <f t="shared" si="460"/>
        <v>0</v>
      </c>
      <c r="Z72" s="29">
        <v>0</v>
      </c>
      <c r="AA72" s="29">
        <v>0</v>
      </c>
      <c r="AB72" s="29">
        <v>0</v>
      </c>
      <c r="AC72" s="13">
        <f t="shared" si="461"/>
        <v>0</v>
      </c>
      <c r="AD72" s="29">
        <v>0</v>
      </c>
      <c r="AE72" s="29">
        <v>0</v>
      </c>
      <c r="AF72" s="29">
        <v>0</v>
      </c>
      <c r="AG72" s="13">
        <f t="shared" si="462"/>
        <v>0</v>
      </c>
      <c r="AH72" s="29">
        <v>0</v>
      </c>
      <c r="AI72" s="29">
        <v>0</v>
      </c>
      <c r="AJ72" s="29">
        <v>0</v>
      </c>
      <c r="AK72" s="13">
        <f t="shared" si="463"/>
        <v>0</v>
      </c>
      <c r="AL72" s="29">
        <v>0</v>
      </c>
      <c r="AM72" s="29">
        <v>0</v>
      </c>
      <c r="AN72" s="29">
        <v>0</v>
      </c>
      <c r="AO72" s="13">
        <f t="shared" si="464"/>
        <v>0</v>
      </c>
      <c r="AP72" s="29">
        <v>0</v>
      </c>
      <c r="AQ72" s="29">
        <v>0</v>
      </c>
      <c r="AR72" s="29">
        <v>0</v>
      </c>
      <c r="AS72" s="13">
        <f t="shared" si="465"/>
        <v>0</v>
      </c>
      <c r="AT72" s="29">
        <v>0</v>
      </c>
      <c r="AU72" s="29">
        <v>0</v>
      </c>
      <c r="AV72" s="29">
        <v>0</v>
      </c>
      <c r="AW72" s="13">
        <f t="shared" si="466"/>
        <v>0</v>
      </c>
      <c r="AX72" s="29">
        <v>0</v>
      </c>
      <c r="AY72" s="29">
        <v>0</v>
      </c>
      <c r="AZ72" s="29">
        <v>0</v>
      </c>
    </row>
    <row r="73" spans="1:57" ht="47.25" x14ac:dyDescent="0.25">
      <c r="A73" s="10" t="s">
        <v>180</v>
      </c>
      <c r="B73" s="66" t="s">
        <v>165</v>
      </c>
      <c r="C73" s="11" t="s">
        <v>22</v>
      </c>
      <c r="D73" s="11" t="s">
        <v>54</v>
      </c>
      <c r="E73" s="13">
        <f t="shared" si="319"/>
        <v>4644.7999999999993</v>
      </c>
      <c r="F73" s="13">
        <f t="shared" si="320"/>
        <v>0</v>
      </c>
      <c r="G73" s="13">
        <f t="shared" si="321"/>
        <v>4644.7999999999993</v>
      </c>
      <c r="H73" s="13">
        <f t="shared" si="322"/>
        <v>0</v>
      </c>
      <c r="I73" s="13">
        <f t="shared" si="457"/>
        <v>0</v>
      </c>
      <c r="J73" s="29">
        <v>0</v>
      </c>
      <c r="K73" s="13">
        <v>0</v>
      </c>
      <c r="L73" s="29">
        <v>0</v>
      </c>
      <c r="M73" s="13">
        <f t="shared" si="458"/>
        <v>4644.7999999999993</v>
      </c>
      <c r="N73" s="29">
        <v>0</v>
      </c>
      <c r="O73" s="36">
        <f>6278.4-1633.6</f>
        <v>4644.7999999999993</v>
      </c>
      <c r="P73" s="29">
        <v>0</v>
      </c>
      <c r="Q73" s="13">
        <f t="shared" si="448"/>
        <v>0</v>
      </c>
      <c r="R73" s="29">
        <v>0</v>
      </c>
      <c r="S73" s="29">
        <v>0</v>
      </c>
      <c r="T73" s="29">
        <v>0</v>
      </c>
      <c r="U73" s="13">
        <f t="shared" si="459"/>
        <v>0</v>
      </c>
      <c r="V73" s="29">
        <v>0</v>
      </c>
      <c r="W73" s="29">
        <v>0</v>
      </c>
      <c r="X73" s="29">
        <v>0</v>
      </c>
      <c r="Y73" s="13">
        <f t="shared" si="460"/>
        <v>0</v>
      </c>
      <c r="Z73" s="29">
        <v>0</v>
      </c>
      <c r="AA73" s="29">
        <v>0</v>
      </c>
      <c r="AB73" s="29">
        <v>0</v>
      </c>
      <c r="AC73" s="13">
        <f t="shared" si="461"/>
        <v>0</v>
      </c>
      <c r="AD73" s="29">
        <v>0</v>
      </c>
      <c r="AE73" s="29">
        <v>0</v>
      </c>
      <c r="AF73" s="29">
        <v>0</v>
      </c>
      <c r="AG73" s="13">
        <f t="shared" si="462"/>
        <v>0</v>
      </c>
      <c r="AH73" s="29">
        <v>0</v>
      </c>
      <c r="AI73" s="29">
        <v>0</v>
      </c>
      <c r="AJ73" s="29">
        <v>0</v>
      </c>
      <c r="AK73" s="13">
        <f t="shared" si="463"/>
        <v>0</v>
      </c>
      <c r="AL73" s="29">
        <v>0</v>
      </c>
      <c r="AM73" s="29">
        <v>0</v>
      </c>
      <c r="AN73" s="29">
        <v>0</v>
      </c>
      <c r="AO73" s="13">
        <f t="shared" si="464"/>
        <v>0</v>
      </c>
      <c r="AP73" s="29">
        <v>0</v>
      </c>
      <c r="AQ73" s="29">
        <v>0</v>
      </c>
      <c r="AR73" s="29">
        <v>0</v>
      </c>
      <c r="AS73" s="13">
        <f t="shared" si="465"/>
        <v>0</v>
      </c>
      <c r="AT73" s="29">
        <v>0</v>
      </c>
      <c r="AU73" s="29">
        <v>0</v>
      </c>
      <c r="AV73" s="29">
        <v>0</v>
      </c>
      <c r="AW73" s="13">
        <f t="shared" si="466"/>
        <v>0</v>
      </c>
      <c r="AX73" s="29">
        <v>0</v>
      </c>
      <c r="AY73" s="29">
        <v>0</v>
      </c>
      <c r="AZ73" s="29">
        <v>0</v>
      </c>
    </row>
    <row r="74" spans="1:57" ht="47.25" x14ac:dyDescent="0.25">
      <c r="A74" s="10" t="s">
        <v>181</v>
      </c>
      <c r="B74" s="66" t="s">
        <v>166</v>
      </c>
      <c r="C74" s="11" t="s">
        <v>22</v>
      </c>
      <c r="D74" s="11" t="s">
        <v>54</v>
      </c>
      <c r="E74" s="13">
        <f t="shared" si="319"/>
        <v>1341.8</v>
      </c>
      <c r="F74" s="13">
        <f t="shared" si="320"/>
        <v>0</v>
      </c>
      <c r="G74" s="13">
        <f t="shared" si="321"/>
        <v>1341.8</v>
      </c>
      <c r="H74" s="13">
        <f t="shared" si="322"/>
        <v>0</v>
      </c>
      <c r="I74" s="13">
        <f t="shared" si="457"/>
        <v>0</v>
      </c>
      <c r="J74" s="29">
        <v>0</v>
      </c>
      <c r="K74" s="13">
        <v>0</v>
      </c>
      <c r="L74" s="29">
        <v>0</v>
      </c>
      <c r="M74" s="13">
        <f t="shared" si="458"/>
        <v>1341.8</v>
      </c>
      <c r="N74" s="29">
        <v>0</v>
      </c>
      <c r="O74" s="36">
        <f>2885.1-1543.3</f>
        <v>1341.8</v>
      </c>
      <c r="P74" s="29">
        <v>0</v>
      </c>
      <c r="Q74" s="13">
        <f t="shared" si="448"/>
        <v>0</v>
      </c>
      <c r="R74" s="29">
        <v>0</v>
      </c>
      <c r="S74" s="29">
        <v>0</v>
      </c>
      <c r="T74" s="29">
        <v>0</v>
      </c>
      <c r="U74" s="13">
        <f t="shared" si="459"/>
        <v>0</v>
      </c>
      <c r="V74" s="29">
        <v>0</v>
      </c>
      <c r="W74" s="29">
        <v>0</v>
      </c>
      <c r="X74" s="29">
        <v>0</v>
      </c>
      <c r="Y74" s="13">
        <f t="shared" si="460"/>
        <v>0</v>
      </c>
      <c r="Z74" s="29">
        <v>0</v>
      </c>
      <c r="AA74" s="29">
        <v>0</v>
      </c>
      <c r="AB74" s="29">
        <v>0</v>
      </c>
      <c r="AC74" s="13">
        <f t="shared" si="461"/>
        <v>0</v>
      </c>
      <c r="AD74" s="29">
        <v>0</v>
      </c>
      <c r="AE74" s="29">
        <v>0</v>
      </c>
      <c r="AF74" s="29">
        <v>0</v>
      </c>
      <c r="AG74" s="13">
        <f t="shared" si="462"/>
        <v>0</v>
      </c>
      <c r="AH74" s="29">
        <v>0</v>
      </c>
      <c r="AI74" s="29">
        <v>0</v>
      </c>
      <c r="AJ74" s="29">
        <v>0</v>
      </c>
      <c r="AK74" s="13">
        <f t="shared" si="463"/>
        <v>0</v>
      </c>
      <c r="AL74" s="29">
        <v>0</v>
      </c>
      <c r="AM74" s="29">
        <v>0</v>
      </c>
      <c r="AN74" s="29">
        <v>0</v>
      </c>
      <c r="AO74" s="13">
        <f t="shared" si="464"/>
        <v>0</v>
      </c>
      <c r="AP74" s="29">
        <v>0</v>
      </c>
      <c r="AQ74" s="29">
        <v>0</v>
      </c>
      <c r="AR74" s="29">
        <v>0</v>
      </c>
      <c r="AS74" s="13">
        <f t="shared" si="465"/>
        <v>0</v>
      </c>
      <c r="AT74" s="29">
        <v>0</v>
      </c>
      <c r="AU74" s="29">
        <v>0</v>
      </c>
      <c r="AV74" s="29">
        <v>0</v>
      </c>
      <c r="AW74" s="13">
        <f t="shared" si="466"/>
        <v>0</v>
      </c>
      <c r="AX74" s="29">
        <v>0</v>
      </c>
      <c r="AY74" s="29">
        <v>0</v>
      </c>
      <c r="AZ74" s="29">
        <v>0</v>
      </c>
    </row>
    <row r="75" spans="1:57" ht="78.75" x14ac:dyDescent="0.25">
      <c r="A75" s="10" t="s">
        <v>182</v>
      </c>
      <c r="B75" s="66" t="s">
        <v>167</v>
      </c>
      <c r="C75" s="11" t="s">
        <v>22</v>
      </c>
      <c r="D75" s="11" t="s">
        <v>54</v>
      </c>
      <c r="E75" s="13">
        <f t="shared" si="319"/>
        <v>58.2</v>
      </c>
      <c r="F75" s="13">
        <f t="shared" si="320"/>
        <v>0</v>
      </c>
      <c r="G75" s="13">
        <f t="shared" si="321"/>
        <v>58.2</v>
      </c>
      <c r="H75" s="13">
        <f t="shared" si="322"/>
        <v>0</v>
      </c>
      <c r="I75" s="13">
        <f t="shared" ref="I75:I83" si="467">K75</f>
        <v>0</v>
      </c>
      <c r="J75" s="29">
        <v>0</v>
      </c>
      <c r="K75" s="13">
        <v>0</v>
      </c>
      <c r="L75" s="29">
        <v>0</v>
      </c>
      <c r="M75" s="13">
        <f t="shared" ref="M75:M84" si="468">O75</f>
        <v>58.2</v>
      </c>
      <c r="N75" s="29">
        <v>0</v>
      </c>
      <c r="O75" s="36">
        <v>58.2</v>
      </c>
      <c r="P75" s="29">
        <v>0</v>
      </c>
      <c r="Q75" s="13">
        <f t="shared" si="448"/>
        <v>0</v>
      </c>
      <c r="R75" s="29">
        <v>0</v>
      </c>
      <c r="S75" s="29">
        <v>0</v>
      </c>
      <c r="T75" s="29">
        <v>0</v>
      </c>
      <c r="U75" s="13">
        <f t="shared" si="459"/>
        <v>0</v>
      </c>
      <c r="V75" s="29">
        <v>0</v>
      </c>
      <c r="W75" s="29">
        <v>0</v>
      </c>
      <c r="X75" s="29">
        <v>0</v>
      </c>
      <c r="Y75" s="13">
        <f t="shared" si="460"/>
        <v>0</v>
      </c>
      <c r="Z75" s="29">
        <v>0</v>
      </c>
      <c r="AA75" s="29">
        <v>0</v>
      </c>
      <c r="AB75" s="29">
        <v>0</v>
      </c>
      <c r="AC75" s="13">
        <f t="shared" si="461"/>
        <v>0</v>
      </c>
      <c r="AD75" s="29">
        <v>0</v>
      </c>
      <c r="AE75" s="29">
        <v>0</v>
      </c>
      <c r="AF75" s="29">
        <v>0</v>
      </c>
      <c r="AG75" s="13">
        <f t="shared" si="462"/>
        <v>0</v>
      </c>
      <c r="AH75" s="29">
        <v>0</v>
      </c>
      <c r="AI75" s="29">
        <v>0</v>
      </c>
      <c r="AJ75" s="29">
        <v>0</v>
      </c>
      <c r="AK75" s="13">
        <f t="shared" si="463"/>
        <v>0</v>
      </c>
      <c r="AL75" s="29">
        <v>0</v>
      </c>
      <c r="AM75" s="29">
        <v>0</v>
      </c>
      <c r="AN75" s="29">
        <v>0</v>
      </c>
      <c r="AO75" s="13">
        <f t="shared" si="464"/>
        <v>0</v>
      </c>
      <c r="AP75" s="29">
        <v>0</v>
      </c>
      <c r="AQ75" s="29">
        <v>0</v>
      </c>
      <c r="AR75" s="29">
        <v>0</v>
      </c>
      <c r="AS75" s="13">
        <f t="shared" si="465"/>
        <v>0</v>
      </c>
      <c r="AT75" s="29">
        <v>0</v>
      </c>
      <c r="AU75" s="29">
        <v>0</v>
      </c>
      <c r="AV75" s="29">
        <v>0</v>
      </c>
      <c r="AW75" s="13">
        <f t="shared" si="466"/>
        <v>0</v>
      </c>
      <c r="AX75" s="29">
        <v>0</v>
      </c>
      <c r="AY75" s="29">
        <v>0</v>
      </c>
      <c r="AZ75" s="29">
        <v>0</v>
      </c>
      <c r="BB75" s="1" t="s">
        <v>197</v>
      </c>
      <c r="BE75" s="1" t="s">
        <v>198</v>
      </c>
    </row>
    <row r="76" spans="1:57" ht="63" x14ac:dyDescent="0.25">
      <c r="A76" s="10" t="s">
        <v>183</v>
      </c>
      <c r="B76" s="66" t="s">
        <v>168</v>
      </c>
      <c r="C76" s="11" t="s">
        <v>22</v>
      </c>
      <c r="D76" s="11" t="s">
        <v>54</v>
      </c>
      <c r="E76" s="13">
        <f t="shared" si="319"/>
        <v>5622.1</v>
      </c>
      <c r="F76" s="13">
        <f t="shared" si="320"/>
        <v>0</v>
      </c>
      <c r="G76" s="13">
        <f t="shared" si="321"/>
        <v>5622.1</v>
      </c>
      <c r="H76" s="13">
        <f t="shared" si="322"/>
        <v>0</v>
      </c>
      <c r="I76" s="13">
        <f t="shared" si="467"/>
        <v>0</v>
      </c>
      <c r="J76" s="29">
        <v>0</v>
      </c>
      <c r="K76" s="13">
        <v>0</v>
      </c>
      <c r="L76" s="29">
        <v>0</v>
      </c>
      <c r="M76" s="13">
        <f t="shared" si="468"/>
        <v>5622.1</v>
      </c>
      <c r="N76" s="29">
        <v>0</v>
      </c>
      <c r="O76" s="36">
        <f>9035-3412.9</f>
        <v>5622.1</v>
      </c>
      <c r="P76" s="29">
        <v>0</v>
      </c>
      <c r="Q76" s="13">
        <f t="shared" si="448"/>
        <v>0</v>
      </c>
      <c r="R76" s="29">
        <v>0</v>
      </c>
      <c r="S76" s="29">
        <v>0</v>
      </c>
      <c r="T76" s="29">
        <v>0</v>
      </c>
      <c r="U76" s="13">
        <f t="shared" si="459"/>
        <v>0</v>
      </c>
      <c r="V76" s="29">
        <v>0</v>
      </c>
      <c r="W76" s="29">
        <v>0</v>
      </c>
      <c r="X76" s="29">
        <v>0</v>
      </c>
      <c r="Y76" s="13">
        <f t="shared" si="460"/>
        <v>0</v>
      </c>
      <c r="Z76" s="29">
        <v>0</v>
      </c>
      <c r="AA76" s="29">
        <v>0</v>
      </c>
      <c r="AB76" s="29">
        <v>0</v>
      </c>
      <c r="AC76" s="13">
        <f t="shared" si="461"/>
        <v>0</v>
      </c>
      <c r="AD76" s="29">
        <v>0</v>
      </c>
      <c r="AE76" s="29">
        <v>0</v>
      </c>
      <c r="AF76" s="29">
        <v>0</v>
      </c>
      <c r="AG76" s="13">
        <f t="shared" si="462"/>
        <v>0</v>
      </c>
      <c r="AH76" s="29">
        <v>0</v>
      </c>
      <c r="AI76" s="29">
        <v>0</v>
      </c>
      <c r="AJ76" s="29">
        <v>0</v>
      </c>
      <c r="AK76" s="13">
        <f t="shared" si="463"/>
        <v>0</v>
      </c>
      <c r="AL76" s="29">
        <v>0</v>
      </c>
      <c r="AM76" s="29">
        <v>0</v>
      </c>
      <c r="AN76" s="29">
        <v>0</v>
      </c>
      <c r="AO76" s="13">
        <f t="shared" si="464"/>
        <v>0</v>
      </c>
      <c r="AP76" s="29">
        <v>0</v>
      </c>
      <c r="AQ76" s="29">
        <v>0</v>
      </c>
      <c r="AR76" s="29">
        <v>0</v>
      </c>
      <c r="AS76" s="13">
        <f t="shared" si="465"/>
        <v>0</v>
      </c>
      <c r="AT76" s="29">
        <v>0</v>
      </c>
      <c r="AU76" s="29">
        <v>0</v>
      </c>
      <c r="AV76" s="29">
        <v>0</v>
      </c>
      <c r="AW76" s="13">
        <f t="shared" si="466"/>
        <v>0</v>
      </c>
      <c r="AX76" s="29">
        <v>0</v>
      </c>
      <c r="AY76" s="29">
        <v>0</v>
      </c>
      <c r="AZ76" s="29">
        <v>0</v>
      </c>
    </row>
    <row r="77" spans="1:57" ht="63" x14ac:dyDescent="0.25">
      <c r="A77" s="10" t="s">
        <v>184</v>
      </c>
      <c r="B77" s="66" t="s">
        <v>169</v>
      </c>
      <c r="C77" s="11" t="s">
        <v>22</v>
      </c>
      <c r="D77" s="11" t="s">
        <v>54</v>
      </c>
      <c r="E77" s="13">
        <f t="shared" si="319"/>
        <v>5857.3</v>
      </c>
      <c r="F77" s="13">
        <f t="shared" si="320"/>
        <v>0</v>
      </c>
      <c r="G77" s="13">
        <f t="shared" si="321"/>
        <v>5857.3</v>
      </c>
      <c r="H77" s="13">
        <f t="shared" si="322"/>
        <v>0</v>
      </c>
      <c r="I77" s="13">
        <f t="shared" si="467"/>
        <v>0</v>
      </c>
      <c r="J77" s="29">
        <v>0</v>
      </c>
      <c r="K77" s="13">
        <v>0</v>
      </c>
      <c r="L77" s="29">
        <v>0</v>
      </c>
      <c r="M77" s="13">
        <f t="shared" si="468"/>
        <v>5857.3</v>
      </c>
      <c r="N77" s="29">
        <v>0</v>
      </c>
      <c r="O77" s="36">
        <f>4577+1280.3</f>
        <v>5857.3</v>
      </c>
      <c r="P77" s="29">
        <v>0</v>
      </c>
      <c r="Q77" s="13">
        <f t="shared" si="448"/>
        <v>0</v>
      </c>
      <c r="R77" s="29">
        <v>0</v>
      </c>
      <c r="S77" s="29">
        <v>0</v>
      </c>
      <c r="T77" s="29">
        <v>0</v>
      </c>
      <c r="U77" s="13">
        <f t="shared" si="459"/>
        <v>0</v>
      </c>
      <c r="V77" s="29">
        <v>0</v>
      </c>
      <c r="W77" s="29">
        <v>0</v>
      </c>
      <c r="X77" s="29">
        <v>0</v>
      </c>
      <c r="Y77" s="13">
        <f t="shared" si="460"/>
        <v>0</v>
      </c>
      <c r="Z77" s="29">
        <v>0</v>
      </c>
      <c r="AA77" s="29">
        <v>0</v>
      </c>
      <c r="AB77" s="29">
        <v>0</v>
      </c>
      <c r="AC77" s="13">
        <f t="shared" si="461"/>
        <v>0</v>
      </c>
      <c r="AD77" s="29">
        <v>0</v>
      </c>
      <c r="AE77" s="29">
        <v>0</v>
      </c>
      <c r="AF77" s="29">
        <v>0</v>
      </c>
      <c r="AG77" s="13">
        <f t="shared" si="462"/>
        <v>0</v>
      </c>
      <c r="AH77" s="29">
        <v>0</v>
      </c>
      <c r="AI77" s="29">
        <v>0</v>
      </c>
      <c r="AJ77" s="29">
        <v>0</v>
      </c>
      <c r="AK77" s="13">
        <f t="shared" si="463"/>
        <v>0</v>
      </c>
      <c r="AL77" s="29">
        <v>0</v>
      </c>
      <c r="AM77" s="29">
        <v>0</v>
      </c>
      <c r="AN77" s="29">
        <v>0</v>
      </c>
      <c r="AO77" s="13">
        <f t="shared" si="464"/>
        <v>0</v>
      </c>
      <c r="AP77" s="29">
        <v>0</v>
      </c>
      <c r="AQ77" s="29">
        <v>0</v>
      </c>
      <c r="AR77" s="29">
        <v>0</v>
      </c>
      <c r="AS77" s="13">
        <f t="shared" si="465"/>
        <v>0</v>
      </c>
      <c r="AT77" s="29">
        <v>0</v>
      </c>
      <c r="AU77" s="29">
        <v>0</v>
      </c>
      <c r="AV77" s="29">
        <v>0</v>
      </c>
      <c r="AW77" s="13">
        <f t="shared" si="466"/>
        <v>0</v>
      </c>
      <c r="AX77" s="29">
        <v>0</v>
      </c>
      <c r="AY77" s="29">
        <v>0</v>
      </c>
      <c r="AZ77" s="29">
        <v>0</v>
      </c>
    </row>
    <row r="78" spans="1:57" ht="63" x14ac:dyDescent="0.25">
      <c r="A78" s="10" t="s">
        <v>185</v>
      </c>
      <c r="B78" s="66" t="s">
        <v>170</v>
      </c>
      <c r="C78" s="11" t="s">
        <v>22</v>
      </c>
      <c r="D78" s="11" t="s">
        <v>54</v>
      </c>
      <c r="E78" s="13">
        <f t="shared" si="319"/>
        <v>5666.3</v>
      </c>
      <c r="F78" s="13">
        <f t="shared" si="320"/>
        <v>0</v>
      </c>
      <c r="G78" s="13">
        <f t="shared" si="321"/>
        <v>5666.3</v>
      </c>
      <c r="H78" s="13">
        <f t="shared" si="322"/>
        <v>0</v>
      </c>
      <c r="I78" s="13">
        <f t="shared" si="467"/>
        <v>0</v>
      </c>
      <c r="J78" s="29">
        <v>0</v>
      </c>
      <c r="K78" s="13">
        <v>0</v>
      </c>
      <c r="L78" s="29">
        <v>0</v>
      </c>
      <c r="M78" s="13">
        <f t="shared" si="468"/>
        <v>5666.3</v>
      </c>
      <c r="N78" s="29">
        <v>0</v>
      </c>
      <c r="O78" s="36">
        <f>6509.3-843</f>
        <v>5666.3</v>
      </c>
      <c r="P78" s="29">
        <v>0</v>
      </c>
      <c r="Q78" s="13">
        <f t="shared" si="448"/>
        <v>0</v>
      </c>
      <c r="R78" s="29">
        <v>0</v>
      </c>
      <c r="S78" s="29">
        <v>0</v>
      </c>
      <c r="T78" s="29">
        <v>0</v>
      </c>
      <c r="U78" s="13">
        <f t="shared" si="459"/>
        <v>0</v>
      </c>
      <c r="V78" s="29">
        <v>0</v>
      </c>
      <c r="W78" s="29">
        <v>0</v>
      </c>
      <c r="X78" s="29">
        <v>0</v>
      </c>
      <c r="Y78" s="13">
        <f t="shared" si="460"/>
        <v>0</v>
      </c>
      <c r="Z78" s="29">
        <v>0</v>
      </c>
      <c r="AA78" s="29">
        <v>0</v>
      </c>
      <c r="AB78" s="29">
        <v>0</v>
      </c>
      <c r="AC78" s="13">
        <f t="shared" si="461"/>
        <v>0</v>
      </c>
      <c r="AD78" s="29">
        <v>0</v>
      </c>
      <c r="AE78" s="29">
        <v>0</v>
      </c>
      <c r="AF78" s="29">
        <v>0</v>
      </c>
      <c r="AG78" s="13">
        <f t="shared" si="462"/>
        <v>0</v>
      </c>
      <c r="AH78" s="29">
        <v>0</v>
      </c>
      <c r="AI78" s="29">
        <v>0</v>
      </c>
      <c r="AJ78" s="29">
        <v>0</v>
      </c>
      <c r="AK78" s="13">
        <f t="shared" si="463"/>
        <v>0</v>
      </c>
      <c r="AL78" s="29">
        <v>0</v>
      </c>
      <c r="AM78" s="29">
        <v>0</v>
      </c>
      <c r="AN78" s="29">
        <v>0</v>
      </c>
      <c r="AO78" s="13">
        <f t="shared" si="464"/>
        <v>0</v>
      </c>
      <c r="AP78" s="29">
        <v>0</v>
      </c>
      <c r="AQ78" s="29">
        <v>0</v>
      </c>
      <c r="AR78" s="29">
        <v>0</v>
      </c>
      <c r="AS78" s="13">
        <f t="shared" si="465"/>
        <v>0</v>
      </c>
      <c r="AT78" s="29">
        <v>0</v>
      </c>
      <c r="AU78" s="29">
        <v>0</v>
      </c>
      <c r="AV78" s="29">
        <v>0</v>
      </c>
      <c r="AW78" s="13">
        <f t="shared" si="466"/>
        <v>0</v>
      </c>
      <c r="AX78" s="29">
        <v>0</v>
      </c>
      <c r="AY78" s="29">
        <v>0</v>
      </c>
      <c r="AZ78" s="29">
        <v>0</v>
      </c>
    </row>
    <row r="79" spans="1:57" ht="78.75" x14ac:dyDescent="0.25">
      <c r="A79" s="10" t="s">
        <v>186</v>
      </c>
      <c r="B79" s="67" t="s">
        <v>171</v>
      </c>
      <c r="C79" s="11" t="s">
        <v>22</v>
      </c>
      <c r="D79" s="11" t="s">
        <v>54</v>
      </c>
      <c r="E79" s="13">
        <f t="shared" si="319"/>
        <v>435.9</v>
      </c>
      <c r="F79" s="13">
        <f t="shared" si="320"/>
        <v>0</v>
      </c>
      <c r="G79" s="13">
        <f t="shared" si="321"/>
        <v>435.9</v>
      </c>
      <c r="H79" s="13">
        <f t="shared" si="322"/>
        <v>0</v>
      </c>
      <c r="I79" s="13">
        <f t="shared" si="467"/>
        <v>0</v>
      </c>
      <c r="J79" s="29">
        <v>0</v>
      </c>
      <c r="K79" s="13">
        <v>0</v>
      </c>
      <c r="L79" s="29">
        <v>0</v>
      </c>
      <c r="M79" s="13">
        <f t="shared" si="468"/>
        <v>435.9</v>
      </c>
      <c r="N79" s="29">
        <v>0</v>
      </c>
      <c r="O79" s="36">
        <v>435.9</v>
      </c>
      <c r="P79" s="29">
        <v>0</v>
      </c>
      <c r="Q79" s="13">
        <f t="shared" si="448"/>
        <v>0</v>
      </c>
      <c r="R79" s="29">
        <v>0</v>
      </c>
      <c r="S79" s="29">
        <v>0</v>
      </c>
      <c r="T79" s="29">
        <v>0</v>
      </c>
      <c r="U79" s="13">
        <f t="shared" si="459"/>
        <v>0</v>
      </c>
      <c r="V79" s="29">
        <v>0</v>
      </c>
      <c r="W79" s="29">
        <v>0</v>
      </c>
      <c r="X79" s="29">
        <v>0</v>
      </c>
      <c r="Y79" s="13">
        <f t="shared" si="460"/>
        <v>0</v>
      </c>
      <c r="Z79" s="29">
        <v>0</v>
      </c>
      <c r="AA79" s="29">
        <v>0</v>
      </c>
      <c r="AB79" s="29">
        <v>0</v>
      </c>
      <c r="AC79" s="13">
        <f t="shared" si="461"/>
        <v>0</v>
      </c>
      <c r="AD79" s="29">
        <v>0</v>
      </c>
      <c r="AE79" s="29">
        <v>0</v>
      </c>
      <c r="AF79" s="29">
        <v>0</v>
      </c>
      <c r="AG79" s="13">
        <f t="shared" si="462"/>
        <v>0</v>
      </c>
      <c r="AH79" s="29">
        <v>0</v>
      </c>
      <c r="AI79" s="29">
        <v>0</v>
      </c>
      <c r="AJ79" s="29">
        <v>0</v>
      </c>
      <c r="AK79" s="13">
        <f t="shared" si="463"/>
        <v>0</v>
      </c>
      <c r="AL79" s="29">
        <v>0</v>
      </c>
      <c r="AM79" s="29">
        <v>0</v>
      </c>
      <c r="AN79" s="29">
        <v>0</v>
      </c>
      <c r="AO79" s="13">
        <f t="shared" si="464"/>
        <v>0</v>
      </c>
      <c r="AP79" s="29">
        <v>0</v>
      </c>
      <c r="AQ79" s="29">
        <v>0</v>
      </c>
      <c r="AR79" s="29">
        <v>0</v>
      </c>
      <c r="AS79" s="13">
        <f t="shared" si="465"/>
        <v>0</v>
      </c>
      <c r="AT79" s="29">
        <v>0</v>
      </c>
      <c r="AU79" s="29">
        <v>0</v>
      </c>
      <c r="AV79" s="29">
        <v>0</v>
      </c>
      <c r="AW79" s="13">
        <f t="shared" si="466"/>
        <v>0</v>
      </c>
      <c r="AX79" s="29">
        <v>0</v>
      </c>
      <c r="AY79" s="29">
        <v>0</v>
      </c>
      <c r="AZ79" s="29">
        <v>0</v>
      </c>
    </row>
    <row r="80" spans="1:57" ht="78.75" x14ac:dyDescent="0.25">
      <c r="A80" s="10" t="s">
        <v>187</v>
      </c>
      <c r="B80" s="66" t="s">
        <v>172</v>
      </c>
      <c r="C80" s="11" t="s">
        <v>22</v>
      </c>
      <c r="D80" s="11" t="s">
        <v>54</v>
      </c>
      <c r="E80" s="13">
        <f t="shared" si="319"/>
        <v>243.3</v>
      </c>
      <c r="F80" s="13">
        <f t="shared" si="320"/>
        <v>0</v>
      </c>
      <c r="G80" s="13">
        <f t="shared" si="321"/>
        <v>243.3</v>
      </c>
      <c r="H80" s="13">
        <f t="shared" si="322"/>
        <v>0</v>
      </c>
      <c r="I80" s="13">
        <f t="shared" si="467"/>
        <v>0</v>
      </c>
      <c r="J80" s="29">
        <v>0</v>
      </c>
      <c r="K80" s="13">
        <v>0</v>
      </c>
      <c r="L80" s="29">
        <v>0</v>
      </c>
      <c r="M80" s="13">
        <f t="shared" si="468"/>
        <v>243.3</v>
      </c>
      <c r="N80" s="29">
        <v>0</v>
      </c>
      <c r="O80" s="36">
        <v>243.3</v>
      </c>
      <c r="P80" s="29">
        <v>0</v>
      </c>
      <c r="Q80" s="13">
        <f t="shared" si="448"/>
        <v>0</v>
      </c>
      <c r="R80" s="29">
        <v>0</v>
      </c>
      <c r="S80" s="29">
        <v>0</v>
      </c>
      <c r="T80" s="29">
        <v>0</v>
      </c>
      <c r="U80" s="13">
        <f t="shared" si="459"/>
        <v>0</v>
      </c>
      <c r="V80" s="29">
        <v>0</v>
      </c>
      <c r="W80" s="29">
        <v>0</v>
      </c>
      <c r="X80" s="29">
        <v>0</v>
      </c>
      <c r="Y80" s="13">
        <f t="shared" si="460"/>
        <v>0</v>
      </c>
      <c r="Z80" s="29">
        <v>0</v>
      </c>
      <c r="AA80" s="29">
        <v>0</v>
      </c>
      <c r="AB80" s="29">
        <v>0</v>
      </c>
      <c r="AC80" s="13">
        <f t="shared" si="461"/>
        <v>0</v>
      </c>
      <c r="AD80" s="29">
        <v>0</v>
      </c>
      <c r="AE80" s="29">
        <v>0</v>
      </c>
      <c r="AF80" s="29">
        <v>0</v>
      </c>
      <c r="AG80" s="13">
        <f t="shared" si="462"/>
        <v>0</v>
      </c>
      <c r="AH80" s="29">
        <v>0</v>
      </c>
      <c r="AI80" s="29">
        <v>0</v>
      </c>
      <c r="AJ80" s="29">
        <v>0</v>
      </c>
      <c r="AK80" s="13">
        <f t="shared" si="463"/>
        <v>0</v>
      </c>
      <c r="AL80" s="29">
        <v>0</v>
      </c>
      <c r="AM80" s="29">
        <v>0</v>
      </c>
      <c r="AN80" s="29">
        <v>0</v>
      </c>
      <c r="AO80" s="13">
        <f t="shared" si="464"/>
        <v>0</v>
      </c>
      <c r="AP80" s="29">
        <v>0</v>
      </c>
      <c r="AQ80" s="29">
        <v>0</v>
      </c>
      <c r="AR80" s="29">
        <v>0</v>
      </c>
      <c r="AS80" s="13">
        <f t="shared" si="465"/>
        <v>0</v>
      </c>
      <c r="AT80" s="29">
        <v>0</v>
      </c>
      <c r="AU80" s="29">
        <v>0</v>
      </c>
      <c r="AV80" s="29">
        <v>0</v>
      </c>
      <c r="AW80" s="13">
        <f t="shared" si="466"/>
        <v>0</v>
      </c>
      <c r="AX80" s="29">
        <v>0</v>
      </c>
      <c r="AY80" s="29">
        <v>0</v>
      </c>
      <c r="AZ80" s="29">
        <v>0</v>
      </c>
    </row>
    <row r="81" spans="1:52" ht="78.75" x14ac:dyDescent="0.25">
      <c r="A81" s="10" t="s">
        <v>188</v>
      </c>
      <c r="B81" s="66" t="s">
        <v>173</v>
      </c>
      <c r="C81" s="11" t="s">
        <v>22</v>
      </c>
      <c r="D81" s="11" t="s">
        <v>54</v>
      </c>
      <c r="E81" s="13">
        <f t="shared" si="319"/>
        <v>238.7</v>
      </c>
      <c r="F81" s="13">
        <f t="shared" si="320"/>
        <v>0</v>
      </c>
      <c r="G81" s="13">
        <f t="shared" si="321"/>
        <v>238.7</v>
      </c>
      <c r="H81" s="13">
        <f t="shared" si="322"/>
        <v>0</v>
      </c>
      <c r="I81" s="13">
        <f t="shared" si="467"/>
        <v>0</v>
      </c>
      <c r="J81" s="29">
        <v>0</v>
      </c>
      <c r="K81" s="13">
        <v>0</v>
      </c>
      <c r="L81" s="29">
        <v>0</v>
      </c>
      <c r="M81" s="13">
        <f t="shared" si="468"/>
        <v>238.7</v>
      </c>
      <c r="N81" s="29">
        <v>0</v>
      </c>
      <c r="O81" s="36">
        <v>238.7</v>
      </c>
      <c r="P81" s="29">
        <v>0</v>
      </c>
      <c r="Q81" s="13">
        <f t="shared" si="448"/>
        <v>0</v>
      </c>
      <c r="R81" s="29">
        <v>0</v>
      </c>
      <c r="S81" s="29">
        <v>0</v>
      </c>
      <c r="T81" s="29">
        <v>0</v>
      </c>
      <c r="U81" s="13">
        <f t="shared" si="459"/>
        <v>0</v>
      </c>
      <c r="V81" s="29">
        <v>0</v>
      </c>
      <c r="W81" s="29">
        <v>0</v>
      </c>
      <c r="X81" s="29">
        <v>0</v>
      </c>
      <c r="Y81" s="13">
        <f t="shared" si="460"/>
        <v>0</v>
      </c>
      <c r="Z81" s="29">
        <v>0</v>
      </c>
      <c r="AA81" s="29">
        <v>0</v>
      </c>
      <c r="AB81" s="29">
        <v>0</v>
      </c>
      <c r="AC81" s="13">
        <f t="shared" si="461"/>
        <v>0</v>
      </c>
      <c r="AD81" s="29">
        <v>0</v>
      </c>
      <c r="AE81" s="29">
        <v>0</v>
      </c>
      <c r="AF81" s="29">
        <v>0</v>
      </c>
      <c r="AG81" s="13">
        <f t="shared" si="462"/>
        <v>0</v>
      </c>
      <c r="AH81" s="29">
        <v>0</v>
      </c>
      <c r="AI81" s="29">
        <v>0</v>
      </c>
      <c r="AJ81" s="29">
        <v>0</v>
      </c>
      <c r="AK81" s="13">
        <f t="shared" si="463"/>
        <v>0</v>
      </c>
      <c r="AL81" s="29">
        <v>0</v>
      </c>
      <c r="AM81" s="29">
        <v>0</v>
      </c>
      <c r="AN81" s="29">
        <v>0</v>
      </c>
      <c r="AO81" s="13">
        <f t="shared" si="464"/>
        <v>0</v>
      </c>
      <c r="AP81" s="29">
        <v>0</v>
      </c>
      <c r="AQ81" s="29">
        <v>0</v>
      </c>
      <c r="AR81" s="29">
        <v>0</v>
      </c>
      <c r="AS81" s="13">
        <f t="shared" si="465"/>
        <v>0</v>
      </c>
      <c r="AT81" s="29">
        <v>0</v>
      </c>
      <c r="AU81" s="29">
        <v>0</v>
      </c>
      <c r="AV81" s="29">
        <v>0</v>
      </c>
      <c r="AW81" s="13">
        <f t="shared" si="466"/>
        <v>0</v>
      </c>
      <c r="AX81" s="29">
        <v>0</v>
      </c>
      <c r="AY81" s="29">
        <v>0</v>
      </c>
      <c r="AZ81" s="29">
        <v>0</v>
      </c>
    </row>
    <row r="82" spans="1:52" ht="78.75" x14ac:dyDescent="0.25">
      <c r="A82" s="10" t="s">
        <v>189</v>
      </c>
      <c r="B82" s="66" t="s">
        <v>174</v>
      </c>
      <c r="C82" s="11" t="s">
        <v>22</v>
      </c>
      <c r="D82" s="11" t="s">
        <v>54</v>
      </c>
      <c r="E82" s="13">
        <f t="shared" si="319"/>
        <v>185.3</v>
      </c>
      <c r="F82" s="13">
        <f t="shared" si="320"/>
        <v>0</v>
      </c>
      <c r="G82" s="13">
        <f t="shared" si="321"/>
        <v>185.3</v>
      </c>
      <c r="H82" s="13">
        <f t="shared" si="322"/>
        <v>0</v>
      </c>
      <c r="I82" s="13">
        <f t="shared" si="467"/>
        <v>0</v>
      </c>
      <c r="J82" s="29">
        <v>0</v>
      </c>
      <c r="K82" s="13">
        <v>0</v>
      </c>
      <c r="L82" s="29">
        <v>0</v>
      </c>
      <c r="M82" s="13">
        <f t="shared" si="468"/>
        <v>185.3</v>
      </c>
      <c r="N82" s="29">
        <v>0</v>
      </c>
      <c r="O82" s="36">
        <v>185.3</v>
      </c>
      <c r="P82" s="29">
        <v>0</v>
      </c>
      <c r="Q82" s="13">
        <f t="shared" si="448"/>
        <v>0</v>
      </c>
      <c r="R82" s="29">
        <v>0</v>
      </c>
      <c r="S82" s="29">
        <v>0</v>
      </c>
      <c r="T82" s="29">
        <v>0</v>
      </c>
      <c r="U82" s="13">
        <f t="shared" si="459"/>
        <v>0</v>
      </c>
      <c r="V82" s="29">
        <v>0</v>
      </c>
      <c r="W82" s="29">
        <v>0</v>
      </c>
      <c r="X82" s="29">
        <v>0</v>
      </c>
      <c r="Y82" s="13">
        <f t="shared" si="460"/>
        <v>0</v>
      </c>
      <c r="Z82" s="29">
        <v>0</v>
      </c>
      <c r="AA82" s="29">
        <v>0</v>
      </c>
      <c r="AB82" s="29">
        <v>0</v>
      </c>
      <c r="AC82" s="13">
        <f t="shared" si="461"/>
        <v>0</v>
      </c>
      <c r="AD82" s="29">
        <v>0</v>
      </c>
      <c r="AE82" s="29">
        <v>0</v>
      </c>
      <c r="AF82" s="29">
        <v>0</v>
      </c>
      <c r="AG82" s="13">
        <f t="shared" si="462"/>
        <v>0</v>
      </c>
      <c r="AH82" s="29">
        <v>0</v>
      </c>
      <c r="AI82" s="29">
        <v>0</v>
      </c>
      <c r="AJ82" s="29">
        <v>0</v>
      </c>
      <c r="AK82" s="13">
        <f t="shared" si="463"/>
        <v>0</v>
      </c>
      <c r="AL82" s="29">
        <v>0</v>
      </c>
      <c r="AM82" s="29">
        <v>0</v>
      </c>
      <c r="AN82" s="29">
        <v>0</v>
      </c>
      <c r="AO82" s="13">
        <f t="shared" si="464"/>
        <v>0</v>
      </c>
      <c r="AP82" s="29">
        <v>0</v>
      </c>
      <c r="AQ82" s="29">
        <v>0</v>
      </c>
      <c r="AR82" s="29">
        <v>0</v>
      </c>
      <c r="AS82" s="13">
        <f t="shared" si="465"/>
        <v>0</v>
      </c>
      <c r="AT82" s="29">
        <v>0</v>
      </c>
      <c r="AU82" s="29">
        <v>0</v>
      </c>
      <c r="AV82" s="29">
        <v>0</v>
      </c>
      <c r="AW82" s="13">
        <f t="shared" si="466"/>
        <v>0</v>
      </c>
      <c r="AX82" s="29">
        <v>0</v>
      </c>
      <c r="AY82" s="29">
        <v>0</v>
      </c>
      <c r="AZ82" s="29">
        <v>0</v>
      </c>
    </row>
    <row r="83" spans="1:52" ht="78.75" x14ac:dyDescent="0.25">
      <c r="A83" s="10" t="s">
        <v>190</v>
      </c>
      <c r="B83" s="66" t="s">
        <v>175</v>
      </c>
      <c r="C83" s="11" t="s">
        <v>22</v>
      </c>
      <c r="D83" s="11" t="s">
        <v>54</v>
      </c>
      <c r="E83" s="13">
        <f t="shared" si="319"/>
        <v>104.5</v>
      </c>
      <c r="F83" s="13">
        <f t="shared" si="320"/>
        <v>0</v>
      </c>
      <c r="G83" s="13">
        <f t="shared" si="321"/>
        <v>104.5</v>
      </c>
      <c r="H83" s="13">
        <f t="shared" si="322"/>
        <v>0</v>
      </c>
      <c r="I83" s="13">
        <f t="shared" si="467"/>
        <v>0</v>
      </c>
      <c r="J83" s="29">
        <v>0</v>
      </c>
      <c r="K83" s="13">
        <v>0</v>
      </c>
      <c r="L83" s="29">
        <v>0</v>
      </c>
      <c r="M83" s="13">
        <f t="shared" si="468"/>
        <v>104.5</v>
      </c>
      <c r="N83" s="29">
        <v>0</v>
      </c>
      <c r="O83" s="36">
        <v>104.5</v>
      </c>
      <c r="P83" s="29">
        <v>0</v>
      </c>
      <c r="Q83" s="13">
        <f t="shared" si="448"/>
        <v>0</v>
      </c>
      <c r="R83" s="29">
        <v>0</v>
      </c>
      <c r="S83" s="29">
        <v>0</v>
      </c>
      <c r="T83" s="29">
        <v>0</v>
      </c>
      <c r="U83" s="13">
        <f t="shared" si="459"/>
        <v>0</v>
      </c>
      <c r="V83" s="29">
        <v>0</v>
      </c>
      <c r="W83" s="29">
        <v>0</v>
      </c>
      <c r="X83" s="29">
        <v>0</v>
      </c>
      <c r="Y83" s="13">
        <f t="shared" si="460"/>
        <v>0</v>
      </c>
      <c r="Z83" s="29">
        <v>0</v>
      </c>
      <c r="AA83" s="29">
        <v>0</v>
      </c>
      <c r="AB83" s="29">
        <v>0</v>
      </c>
      <c r="AC83" s="13">
        <f t="shared" si="461"/>
        <v>0</v>
      </c>
      <c r="AD83" s="29">
        <v>0</v>
      </c>
      <c r="AE83" s="29">
        <v>0</v>
      </c>
      <c r="AF83" s="29">
        <v>0</v>
      </c>
      <c r="AG83" s="13">
        <f t="shared" si="462"/>
        <v>0</v>
      </c>
      <c r="AH83" s="29">
        <v>0</v>
      </c>
      <c r="AI83" s="29">
        <v>0</v>
      </c>
      <c r="AJ83" s="29">
        <v>0</v>
      </c>
      <c r="AK83" s="13">
        <f t="shared" si="463"/>
        <v>0</v>
      </c>
      <c r="AL83" s="29">
        <v>0</v>
      </c>
      <c r="AM83" s="29">
        <v>0</v>
      </c>
      <c r="AN83" s="29">
        <v>0</v>
      </c>
      <c r="AO83" s="13">
        <f t="shared" si="464"/>
        <v>0</v>
      </c>
      <c r="AP83" s="29">
        <v>0</v>
      </c>
      <c r="AQ83" s="29">
        <v>0</v>
      </c>
      <c r="AR83" s="29">
        <v>0</v>
      </c>
      <c r="AS83" s="13">
        <f t="shared" si="465"/>
        <v>0</v>
      </c>
      <c r="AT83" s="29">
        <v>0</v>
      </c>
      <c r="AU83" s="29">
        <v>0</v>
      </c>
      <c r="AV83" s="29">
        <v>0</v>
      </c>
      <c r="AW83" s="13">
        <f t="shared" si="466"/>
        <v>0</v>
      </c>
      <c r="AX83" s="29">
        <v>0</v>
      </c>
      <c r="AY83" s="29">
        <v>0</v>
      </c>
      <c r="AZ83" s="29">
        <v>0</v>
      </c>
    </row>
    <row r="84" spans="1:52" ht="94.5" x14ac:dyDescent="0.25">
      <c r="A84" s="10" t="s">
        <v>191</v>
      </c>
      <c r="B84" s="66" t="s">
        <v>194</v>
      </c>
      <c r="C84" s="11" t="s">
        <v>22</v>
      </c>
      <c r="D84" s="11" t="s">
        <v>54</v>
      </c>
      <c r="E84" s="13">
        <f t="shared" si="319"/>
        <v>118.3</v>
      </c>
      <c r="F84" s="13">
        <f t="shared" si="320"/>
        <v>0</v>
      </c>
      <c r="G84" s="13">
        <f t="shared" si="321"/>
        <v>118.3</v>
      </c>
      <c r="H84" s="13">
        <f t="shared" si="322"/>
        <v>0</v>
      </c>
      <c r="I84" s="13">
        <f t="shared" ref="I84" si="469">K84</f>
        <v>0</v>
      </c>
      <c r="J84" s="29">
        <v>0</v>
      </c>
      <c r="K84" s="13">
        <v>0</v>
      </c>
      <c r="L84" s="29">
        <v>0</v>
      </c>
      <c r="M84" s="13">
        <f t="shared" si="468"/>
        <v>118.3</v>
      </c>
      <c r="N84" s="29">
        <v>0</v>
      </c>
      <c r="O84" s="36">
        <v>118.3</v>
      </c>
      <c r="P84" s="29">
        <v>0</v>
      </c>
      <c r="Q84" s="13">
        <f t="shared" si="448"/>
        <v>0</v>
      </c>
      <c r="R84" s="29">
        <v>0</v>
      </c>
      <c r="S84" s="29">
        <v>0</v>
      </c>
      <c r="T84" s="29">
        <v>0</v>
      </c>
      <c r="U84" s="13">
        <f t="shared" si="459"/>
        <v>0</v>
      </c>
      <c r="V84" s="29">
        <v>0</v>
      </c>
      <c r="W84" s="29">
        <v>0</v>
      </c>
      <c r="X84" s="29">
        <v>0</v>
      </c>
      <c r="Y84" s="13">
        <f t="shared" si="460"/>
        <v>0</v>
      </c>
      <c r="Z84" s="29">
        <v>0</v>
      </c>
      <c r="AA84" s="29">
        <v>0</v>
      </c>
      <c r="AB84" s="29">
        <v>0</v>
      </c>
      <c r="AC84" s="13">
        <f t="shared" si="461"/>
        <v>0</v>
      </c>
      <c r="AD84" s="29">
        <v>0</v>
      </c>
      <c r="AE84" s="29">
        <v>0</v>
      </c>
      <c r="AF84" s="29">
        <v>0</v>
      </c>
      <c r="AG84" s="13">
        <f t="shared" si="462"/>
        <v>0</v>
      </c>
      <c r="AH84" s="29">
        <v>0</v>
      </c>
      <c r="AI84" s="29">
        <v>0</v>
      </c>
      <c r="AJ84" s="29">
        <v>0</v>
      </c>
      <c r="AK84" s="13">
        <f t="shared" si="463"/>
        <v>0</v>
      </c>
      <c r="AL84" s="29">
        <v>0</v>
      </c>
      <c r="AM84" s="29">
        <v>0</v>
      </c>
      <c r="AN84" s="29">
        <v>0</v>
      </c>
      <c r="AO84" s="13">
        <f t="shared" si="464"/>
        <v>0</v>
      </c>
      <c r="AP84" s="29">
        <v>0</v>
      </c>
      <c r="AQ84" s="29">
        <v>0</v>
      </c>
      <c r="AR84" s="29">
        <v>0</v>
      </c>
      <c r="AS84" s="13">
        <f t="shared" si="465"/>
        <v>0</v>
      </c>
      <c r="AT84" s="29">
        <v>0</v>
      </c>
      <c r="AU84" s="29">
        <v>0</v>
      </c>
      <c r="AV84" s="29">
        <v>0</v>
      </c>
      <c r="AW84" s="13">
        <f t="shared" si="466"/>
        <v>0</v>
      </c>
      <c r="AX84" s="29">
        <v>0</v>
      </c>
      <c r="AY84" s="29">
        <v>0</v>
      </c>
      <c r="AZ84" s="29">
        <v>0</v>
      </c>
    </row>
    <row r="85" spans="1:52" ht="78.75" x14ac:dyDescent="0.25">
      <c r="A85" s="10" t="s">
        <v>192</v>
      </c>
      <c r="B85" s="66" t="s">
        <v>200</v>
      </c>
      <c r="C85" s="11" t="s">
        <v>22</v>
      </c>
      <c r="D85" s="11" t="s">
        <v>54</v>
      </c>
      <c r="E85" s="13">
        <f t="shared" si="319"/>
        <v>858.8</v>
      </c>
      <c r="F85" s="13">
        <f t="shared" si="320"/>
        <v>0</v>
      </c>
      <c r="G85" s="13">
        <f t="shared" si="321"/>
        <v>858.8</v>
      </c>
      <c r="H85" s="13">
        <f t="shared" si="322"/>
        <v>0</v>
      </c>
      <c r="I85" s="13">
        <f t="shared" ref="I85" si="470">K85</f>
        <v>0</v>
      </c>
      <c r="J85" s="29">
        <v>0</v>
      </c>
      <c r="K85" s="13">
        <v>0</v>
      </c>
      <c r="L85" s="29">
        <v>0</v>
      </c>
      <c r="M85" s="13">
        <f t="shared" ref="M85" si="471">O85</f>
        <v>858.8</v>
      </c>
      <c r="N85" s="29">
        <v>0</v>
      </c>
      <c r="O85" s="36">
        <v>858.8</v>
      </c>
      <c r="P85" s="29">
        <v>0</v>
      </c>
      <c r="Q85" s="13">
        <f t="shared" si="448"/>
        <v>0</v>
      </c>
      <c r="R85" s="29">
        <v>0</v>
      </c>
      <c r="S85" s="29">
        <v>0</v>
      </c>
      <c r="T85" s="29">
        <v>0</v>
      </c>
      <c r="U85" s="13">
        <f t="shared" si="459"/>
        <v>0</v>
      </c>
      <c r="V85" s="29">
        <v>0</v>
      </c>
      <c r="W85" s="29">
        <v>0</v>
      </c>
      <c r="X85" s="29">
        <v>0</v>
      </c>
      <c r="Y85" s="13">
        <f t="shared" si="460"/>
        <v>0</v>
      </c>
      <c r="Z85" s="29">
        <v>0</v>
      </c>
      <c r="AA85" s="29">
        <v>0</v>
      </c>
      <c r="AB85" s="29">
        <v>0</v>
      </c>
      <c r="AC85" s="13">
        <f t="shared" si="461"/>
        <v>0</v>
      </c>
      <c r="AD85" s="29">
        <v>0</v>
      </c>
      <c r="AE85" s="29">
        <v>0</v>
      </c>
      <c r="AF85" s="29">
        <v>0</v>
      </c>
      <c r="AG85" s="13">
        <f t="shared" si="462"/>
        <v>0</v>
      </c>
      <c r="AH85" s="29">
        <v>0</v>
      </c>
      <c r="AI85" s="29">
        <v>0</v>
      </c>
      <c r="AJ85" s="29">
        <v>0</v>
      </c>
      <c r="AK85" s="13">
        <f t="shared" si="463"/>
        <v>0</v>
      </c>
      <c r="AL85" s="29">
        <v>0</v>
      </c>
      <c r="AM85" s="29">
        <v>0</v>
      </c>
      <c r="AN85" s="29">
        <v>0</v>
      </c>
      <c r="AO85" s="13">
        <f t="shared" si="464"/>
        <v>0</v>
      </c>
      <c r="AP85" s="29">
        <v>0</v>
      </c>
      <c r="AQ85" s="29">
        <v>0</v>
      </c>
      <c r="AR85" s="29">
        <v>0</v>
      </c>
      <c r="AS85" s="13">
        <f t="shared" si="465"/>
        <v>0</v>
      </c>
      <c r="AT85" s="29">
        <v>0</v>
      </c>
      <c r="AU85" s="29">
        <v>0</v>
      </c>
      <c r="AV85" s="29">
        <v>0</v>
      </c>
      <c r="AW85" s="13">
        <f t="shared" si="466"/>
        <v>0</v>
      </c>
      <c r="AX85" s="29">
        <v>0</v>
      </c>
      <c r="AY85" s="29">
        <v>0</v>
      </c>
      <c r="AZ85" s="29">
        <v>0</v>
      </c>
    </row>
    <row r="86" spans="1:52" ht="78.75" x14ac:dyDescent="0.25">
      <c r="A86" s="10" t="s">
        <v>193</v>
      </c>
      <c r="B86" s="66" t="s">
        <v>201</v>
      </c>
      <c r="C86" s="11" t="s">
        <v>22</v>
      </c>
      <c r="D86" s="11" t="s">
        <v>54</v>
      </c>
      <c r="E86" s="13">
        <f t="shared" ref="E86:E117" si="472">I86+M86+Q86+U86+Y86+AC86+AG86+AK86+AO86</f>
        <v>899.19999999999993</v>
      </c>
      <c r="F86" s="13">
        <f t="shared" ref="F86:F117" si="473">J86+N86+R86+V86+Z86+AD86+AH86+AL86+AP86</f>
        <v>0</v>
      </c>
      <c r="G86" s="13">
        <f t="shared" ref="G86:G117" si="474">K86+O86+S86+W86+AA86+AE86+AI86+AM86+AQ86</f>
        <v>899.19999999999993</v>
      </c>
      <c r="H86" s="13">
        <f t="shared" ref="H86:H117" si="475">L86+P86+T86+X86+AB86+AF86+AJ86+AN86+AR86</f>
        <v>0</v>
      </c>
      <c r="I86" s="13">
        <f t="shared" ref="I86" si="476">K86</f>
        <v>0</v>
      </c>
      <c r="J86" s="29">
        <v>0</v>
      </c>
      <c r="K86" s="13">
        <v>0</v>
      </c>
      <c r="L86" s="29">
        <v>0</v>
      </c>
      <c r="M86" s="13">
        <f t="shared" ref="M86" si="477">O86</f>
        <v>899.19999999999993</v>
      </c>
      <c r="N86" s="29">
        <v>0</v>
      </c>
      <c r="O86" s="36">
        <f>964.9-65.7</f>
        <v>899.19999999999993</v>
      </c>
      <c r="P86" s="29">
        <v>0</v>
      </c>
      <c r="Q86" s="13">
        <f t="shared" si="448"/>
        <v>0</v>
      </c>
      <c r="R86" s="29">
        <v>0</v>
      </c>
      <c r="S86" s="29">
        <v>0</v>
      </c>
      <c r="T86" s="29">
        <v>0</v>
      </c>
      <c r="U86" s="13">
        <f t="shared" si="459"/>
        <v>0</v>
      </c>
      <c r="V86" s="29">
        <v>0</v>
      </c>
      <c r="W86" s="29">
        <v>0</v>
      </c>
      <c r="X86" s="29">
        <v>0</v>
      </c>
      <c r="Y86" s="13">
        <f t="shared" si="460"/>
        <v>0</v>
      </c>
      <c r="Z86" s="29">
        <v>0</v>
      </c>
      <c r="AA86" s="29">
        <v>0</v>
      </c>
      <c r="AB86" s="29">
        <v>0</v>
      </c>
      <c r="AC86" s="13">
        <f t="shared" si="461"/>
        <v>0</v>
      </c>
      <c r="AD86" s="29">
        <v>0</v>
      </c>
      <c r="AE86" s="29">
        <v>0</v>
      </c>
      <c r="AF86" s="29">
        <v>0</v>
      </c>
      <c r="AG86" s="13">
        <f t="shared" si="462"/>
        <v>0</v>
      </c>
      <c r="AH86" s="29">
        <v>0</v>
      </c>
      <c r="AI86" s="29">
        <v>0</v>
      </c>
      <c r="AJ86" s="29">
        <v>0</v>
      </c>
      <c r="AK86" s="13">
        <f t="shared" si="463"/>
        <v>0</v>
      </c>
      <c r="AL86" s="29">
        <v>0</v>
      </c>
      <c r="AM86" s="29">
        <v>0</v>
      </c>
      <c r="AN86" s="29">
        <v>0</v>
      </c>
      <c r="AO86" s="13">
        <f t="shared" si="464"/>
        <v>0</v>
      </c>
      <c r="AP86" s="29">
        <v>0</v>
      </c>
      <c r="AQ86" s="29">
        <v>0</v>
      </c>
      <c r="AR86" s="29">
        <v>0</v>
      </c>
      <c r="AS86" s="13">
        <f t="shared" si="465"/>
        <v>0</v>
      </c>
      <c r="AT86" s="29">
        <v>0</v>
      </c>
      <c r="AU86" s="29">
        <v>0</v>
      </c>
      <c r="AV86" s="29">
        <v>0</v>
      </c>
      <c r="AW86" s="13">
        <f t="shared" si="466"/>
        <v>0</v>
      </c>
      <c r="AX86" s="29">
        <v>0</v>
      </c>
      <c r="AY86" s="29">
        <v>0</v>
      </c>
      <c r="AZ86" s="29">
        <v>0</v>
      </c>
    </row>
    <row r="87" spans="1:52" ht="63" x14ac:dyDescent="0.25">
      <c r="A87" s="10" t="s">
        <v>199</v>
      </c>
      <c r="B87" s="66" t="s">
        <v>210</v>
      </c>
      <c r="C87" s="11" t="s">
        <v>22</v>
      </c>
      <c r="D87" s="11" t="s">
        <v>54</v>
      </c>
      <c r="E87" s="13">
        <f t="shared" si="472"/>
        <v>1069.0999999999999</v>
      </c>
      <c r="F87" s="13">
        <f t="shared" si="473"/>
        <v>0</v>
      </c>
      <c r="G87" s="13">
        <f t="shared" si="474"/>
        <v>1069.0999999999999</v>
      </c>
      <c r="H87" s="13">
        <f t="shared" si="475"/>
        <v>0</v>
      </c>
      <c r="I87" s="13">
        <f t="shared" ref="I87" si="478">K87</f>
        <v>0</v>
      </c>
      <c r="J87" s="29">
        <v>0</v>
      </c>
      <c r="K87" s="13">
        <v>0</v>
      </c>
      <c r="L87" s="29">
        <v>0</v>
      </c>
      <c r="M87" s="13">
        <f t="shared" ref="M87" si="479">O87</f>
        <v>1069.0999999999999</v>
      </c>
      <c r="N87" s="29">
        <v>0</v>
      </c>
      <c r="O87" s="36">
        <v>1069.0999999999999</v>
      </c>
      <c r="P87" s="29">
        <v>0</v>
      </c>
      <c r="Q87" s="13">
        <f t="shared" si="448"/>
        <v>0</v>
      </c>
      <c r="R87" s="29">
        <v>0</v>
      </c>
      <c r="S87" s="29">
        <v>0</v>
      </c>
      <c r="T87" s="29">
        <v>0</v>
      </c>
      <c r="U87" s="13">
        <f t="shared" si="459"/>
        <v>0</v>
      </c>
      <c r="V87" s="29">
        <v>0</v>
      </c>
      <c r="W87" s="29">
        <v>0</v>
      </c>
      <c r="X87" s="29">
        <v>0</v>
      </c>
      <c r="Y87" s="13">
        <f t="shared" si="460"/>
        <v>0</v>
      </c>
      <c r="Z87" s="29">
        <v>0</v>
      </c>
      <c r="AA87" s="29">
        <v>0</v>
      </c>
      <c r="AB87" s="29">
        <v>0</v>
      </c>
      <c r="AC87" s="13">
        <f t="shared" si="461"/>
        <v>0</v>
      </c>
      <c r="AD87" s="29">
        <v>0</v>
      </c>
      <c r="AE87" s="29">
        <v>0</v>
      </c>
      <c r="AF87" s="29">
        <v>0</v>
      </c>
      <c r="AG87" s="13">
        <f t="shared" si="462"/>
        <v>0</v>
      </c>
      <c r="AH87" s="29">
        <v>0</v>
      </c>
      <c r="AI87" s="29">
        <v>0</v>
      </c>
      <c r="AJ87" s="29">
        <v>0</v>
      </c>
      <c r="AK87" s="13">
        <f t="shared" si="463"/>
        <v>0</v>
      </c>
      <c r="AL87" s="29">
        <v>0</v>
      </c>
      <c r="AM87" s="29">
        <v>0</v>
      </c>
      <c r="AN87" s="29">
        <v>0</v>
      </c>
      <c r="AO87" s="13">
        <f t="shared" si="464"/>
        <v>0</v>
      </c>
      <c r="AP87" s="29">
        <v>0</v>
      </c>
      <c r="AQ87" s="29">
        <v>0</v>
      </c>
      <c r="AR87" s="29">
        <v>0</v>
      </c>
      <c r="AS87" s="13">
        <f t="shared" si="465"/>
        <v>0</v>
      </c>
      <c r="AT87" s="29">
        <v>0</v>
      </c>
      <c r="AU87" s="29">
        <v>0</v>
      </c>
      <c r="AV87" s="29">
        <v>0</v>
      </c>
      <c r="AW87" s="13">
        <f t="shared" si="466"/>
        <v>0</v>
      </c>
      <c r="AX87" s="29">
        <v>0</v>
      </c>
      <c r="AY87" s="29">
        <v>0</v>
      </c>
      <c r="AZ87" s="29">
        <v>0</v>
      </c>
    </row>
    <row r="88" spans="1:52" ht="78.75" x14ac:dyDescent="0.25">
      <c r="A88" s="10" t="s">
        <v>202</v>
      </c>
      <c r="B88" s="66" t="s">
        <v>257</v>
      </c>
      <c r="C88" s="11" t="s">
        <v>22</v>
      </c>
      <c r="D88" s="11" t="s">
        <v>54</v>
      </c>
      <c r="E88" s="13">
        <f t="shared" si="472"/>
        <v>405.2</v>
      </c>
      <c r="F88" s="13">
        <f t="shared" si="473"/>
        <v>0</v>
      </c>
      <c r="G88" s="13">
        <f t="shared" si="474"/>
        <v>405.2</v>
      </c>
      <c r="H88" s="13">
        <f t="shared" si="475"/>
        <v>0</v>
      </c>
      <c r="I88" s="13">
        <f t="shared" ref="I88:I89" si="480">K88</f>
        <v>0</v>
      </c>
      <c r="J88" s="29">
        <v>0</v>
      </c>
      <c r="K88" s="13">
        <v>0</v>
      </c>
      <c r="L88" s="29">
        <v>0</v>
      </c>
      <c r="M88" s="13">
        <f t="shared" ref="M88:M89" si="481">O88</f>
        <v>0</v>
      </c>
      <c r="N88" s="29">
        <v>0</v>
      </c>
      <c r="O88" s="36">
        <f>405.2-405.2</f>
        <v>0</v>
      </c>
      <c r="P88" s="29">
        <v>0</v>
      </c>
      <c r="Q88" s="13">
        <f t="shared" si="448"/>
        <v>405.2</v>
      </c>
      <c r="R88" s="29">
        <v>0</v>
      </c>
      <c r="S88" s="36">
        <v>405.2</v>
      </c>
      <c r="T88" s="29">
        <v>0</v>
      </c>
      <c r="U88" s="13">
        <f t="shared" si="459"/>
        <v>0</v>
      </c>
      <c r="V88" s="29">
        <v>0</v>
      </c>
      <c r="W88" s="29">
        <v>0</v>
      </c>
      <c r="X88" s="29">
        <v>0</v>
      </c>
      <c r="Y88" s="13">
        <f t="shared" si="460"/>
        <v>0</v>
      </c>
      <c r="Z88" s="29">
        <v>0</v>
      </c>
      <c r="AA88" s="29">
        <v>0</v>
      </c>
      <c r="AB88" s="29">
        <v>0</v>
      </c>
      <c r="AC88" s="13">
        <f t="shared" si="461"/>
        <v>0</v>
      </c>
      <c r="AD88" s="29">
        <v>0</v>
      </c>
      <c r="AE88" s="29">
        <v>0</v>
      </c>
      <c r="AF88" s="29">
        <v>0</v>
      </c>
      <c r="AG88" s="13">
        <f t="shared" si="462"/>
        <v>0</v>
      </c>
      <c r="AH88" s="29">
        <v>0</v>
      </c>
      <c r="AI88" s="29">
        <v>0</v>
      </c>
      <c r="AJ88" s="29">
        <v>0</v>
      </c>
      <c r="AK88" s="13">
        <f t="shared" si="463"/>
        <v>0</v>
      </c>
      <c r="AL88" s="29">
        <v>0</v>
      </c>
      <c r="AM88" s="29">
        <v>0</v>
      </c>
      <c r="AN88" s="29">
        <v>0</v>
      </c>
      <c r="AO88" s="13">
        <f t="shared" si="464"/>
        <v>0</v>
      </c>
      <c r="AP88" s="29">
        <v>0</v>
      </c>
      <c r="AQ88" s="29">
        <v>0</v>
      </c>
      <c r="AR88" s="29">
        <v>0</v>
      </c>
      <c r="AS88" s="13">
        <f t="shared" si="465"/>
        <v>0</v>
      </c>
      <c r="AT88" s="29">
        <v>0</v>
      </c>
      <c r="AU88" s="29">
        <v>0</v>
      </c>
      <c r="AV88" s="29">
        <v>0</v>
      </c>
      <c r="AW88" s="13">
        <f t="shared" si="466"/>
        <v>0</v>
      </c>
      <c r="AX88" s="29">
        <v>0</v>
      </c>
      <c r="AY88" s="29">
        <v>0</v>
      </c>
      <c r="AZ88" s="29">
        <v>0</v>
      </c>
    </row>
    <row r="89" spans="1:52" ht="78.75" x14ac:dyDescent="0.25">
      <c r="A89" s="10" t="s">
        <v>208</v>
      </c>
      <c r="B89" s="66" t="s">
        <v>258</v>
      </c>
      <c r="C89" s="11" t="s">
        <v>22</v>
      </c>
      <c r="D89" s="11" t="s">
        <v>54</v>
      </c>
      <c r="E89" s="13">
        <f t="shared" si="472"/>
        <v>408.8</v>
      </c>
      <c r="F89" s="13">
        <f t="shared" si="473"/>
        <v>0</v>
      </c>
      <c r="G89" s="13">
        <f t="shared" si="474"/>
        <v>408.8</v>
      </c>
      <c r="H89" s="13">
        <f t="shared" si="475"/>
        <v>0</v>
      </c>
      <c r="I89" s="13">
        <f t="shared" si="480"/>
        <v>0</v>
      </c>
      <c r="J89" s="29">
        <v>0</v>
      </c>
      <c r="K89" s="13">
        <v>0</v>
      </c>
      <c r="L89" s="29">
        <v>0</v>
      </c>
      <c r="M89" s="13">
        <f t="shared" si="481"/>
        <v>0</v>
      </c>
      <c r="N89" s="29">
        <v>0</v>
      </c>
      <c r="O89" s="36">
        <f>408.8-408.8</f>
        <v>0</v>
      </c>
      <c r="P89" s="29">
        <v>0</v>
      </c>
      <c r="Q89" s="13">
        <f t="shared" si="448"/>
        <v>408.8</v>
      </c>
      <c r="R89" s="29">
        <v>0</v>
      </c>
      <c r="S89" s="36">
        <v>408.8</v>
      </c>
      <c r="T89" s="29">
        <v>0</v>
      </c>
      <c r="U89" s="13">
        <f t="shared" si="459"/>
        <v>0</v>
      </c>
      <c r="V89" s="29">
        <v>0</v>
      </c>
      <c r="W89" s="29">
        <v>0</v>
      </c>
      <c r="X89" s="29">
        <v>0</v>
      </c>
      <c r="Y89" s="13">
        <f t="shared" si="460"/>
        <v>0</v>
      </c>
      <c r="Z89" s="29">
        <v>0</v>
      </c>
      <c r="AA89" s="29">
        <v>0</v>
      </c>
      <c r="AB89" s="29">
        <v>0</v>
      </c>
      <c r="AC89" s="13">
        <f t="shared" si="461"/>
        <v>0</v>
      </c>
      <c r="AD89" s="29">
        <v>0</v>
      </c>
      <c r="AE89" s="29">
        <v>0</v>
      </c>
      <c r="AF89" s="29">
        <v>0</v>
      </c>
      <c r="AG89" s="13">
        <f t="shared" si="462"/>
        <v>0</v>
      </c>
      <c r="AH89" s="29">
        <v>0</v>
      </c>
      <c r="AI89" s="29">
        <v>0</v>
      </c>
      <c r="AJ89" s="29">
        <v>0</v>
      </c>
      <c r="AK89" s="13">
        <f t="shared" si="463"/>
        <v>0</v>
      </c>
      <c r="AL89" s="29">
        <v>0</v>
      </c>
      <c r="AM89" s="29">
        <v>0</v>
      </c>
      <c r="AN89" s="29">
        <v>0</v>
      </c>
      <c r="AO89" s="13">
        <f t="shared" si="464"/>
        <v>0</v>
      </c>
      <c r="AP89" s="29">
        <v>0</v>
      </c>
      <c r="AQ89" s="29">
        <v>0</v>
      </c>
      <c r="AR89" s="29">
        <v>0</v>
      </c>
      <c r="AS89" s="13">
        <f t="shared" si="465"/>
        <v>0</v>
      </c>
      <c r="AT89" s="29">
        <v>0</v>
      </c>
      <c r="AU89" s="29">
        <v>0</v>
      </c>
      <c r="AV89" s="29">
        <v>0</v>
      </c>
      <c r="AW89" s="13">
        <f t="shared" si="466"/>
        <v>0</v>
      </c>
      <c r="AX89" s="29">
        <v>0</v>
      </c>
      <c r="AY89" s="29">
        <v>0</v>
      </c>
      <c r="AZ89" s="29">
        <v>0</v>
      </c>
    </row>
    <row r="90" spans="1:52" ht="63" x14ac:dyDescent="0.25">
      <c r="A90" s="10" t="s">
        <v>215</v>
      </c>
      <c r="B90" s="66" t="s">
        <v>223</v>
      </c>
      <c r="C90" s="11" t="s">
        <v>22</v>
      </c>
      <c r="D90" s="11" t="s">
        <v>54</v>
      </c>
      <c r="E90" s="13">
        <f t="shared" si="472"/>
        <v>108.3</v>
      </c>
      <c r="F90" s="13">
        <f t="shared" si="473"/>
        <v>0</v>
      </c>
      <c r="G90" s="13">
        <f t="shared" si="474"/>
        <v>108.3</v>
      </c>
      <c r="H90" s="13">
        <f t="shared" si="475"/>
        <v>0</v>
      </c>
      <c r="I90" s="13">
        <f t="shared" ref="I90" si="482">K90</f>
        <v>0</v>
      </c>
      <c r="J90" s="29">
        <v>0</v>
      </c>
      <c r="K90" s="13">
        <v>0</v>
      </c>
      <c r="L90" s="29">
        <v>0</v>
      </c>
      <c r="M90" s="13">
        <f t="shared" ref="M90" si="483">O90</f>
        <v>108.3</v>
      </c>
      <c r="N90" s="29">
        <v>0</v>
      </c>
      <c r="O90" s="36">
        <v>108.3</v>
      </c>
      <c r="P90" s="29">
        <v>0</v>
      </c>
      <c r="Q90" s="13">
        <f t="shared" si="448"/>
        <v>0</v>
      </c>
      <c r="R90" s="29">
        <v>0</v>
      </c>
      <c r="S90" s="29">
        <v>0</v>
      </c>
      <c r="T90" s="29">
        <v>0</v>
      </c>
      <c r="U90" s="13">
        <f t="shared" si="459"/>
        <v>0</v>
      </c>
      <c r="V90" s="29">
        <v>0</v>
      </c>
      <c r="W90" s="29">
        <v>0</v>
      </c>
      <c r="X90" s="29">
        <v>0</v>
      </c>
      <c r="Y90" s="13">
        <f t="shared" si="460"/>
        <v>0</v>
      </c>
      <c r="Z90" s="29">
        <v>0</v>
      </c>
      <c r="AA90" s="29">
        <v>0</v>
      </c>
      <c r="AB90" s="29">
        <v>0</v>
      </c>
      <c r="AC90" s="13">
        <f t="shared" si="461"/>
        <v>0</v>
      </c>
      <c r="AD90" s="29">
        <v>0</v>
      </c>
      <c r="AE90" s="29">
        <v>0</v>
      </c>
      <c r="AF90" s="29">
        <v>0</v>
      </c>
      <c r="AG90" s="13">
        <f t="shared" si="462"/>
        <v>0</v>
      </c>
      <c r="AH90" s="29">
        <v>0</v>
      </c>
      <c r="AI90" s="29">
        <v>0</v>
      </c>
      <c r="AJ90" s="29">
        <v>0</v>
      </c>
      <c r="AK90" s="13">
        <f t="shared" si="463"/>
        <v>0</v>
      </c>
      <c r="AL90" s="29">
        <v>0</v>
      </c>
      <c r="AM90" s="29">
        <v>0</v>
      </c>
      <c r="AN90" s="29">
        <v>0</v>
      </c>
      <c r="AO90" s="13">
        <f t="shared" si="464"/>
        <v>0</v>
      </c>
      <c r="AP90" s="29">
        <v>0</v>
      </c>
      <c r="AQ90" s="29">
        <v>0</v>
      </c>
      <c r="AR90" s="29">
        <v>0</v>
      </c>
      <c r="AS90" s="13">
        <f t="shared" si="465"/>
        <v>0</v>
      </c>
      <c r="AT90" s="29">
        <v>0</v>
      </c>
      <c r="AU90" s="29">
        <v>0</v>
      </c>
      <c r="AV90" s="29">
        <v>0</v>
      </c>
      <c r="AW90" s="13">
        <f t="shared" si="466"/>
        <v>0</v>
      </c>
      <c r="AX90" s="29">
        <v>0</v>
      </c>
      <c r="AY90" s="29">
        <v>0</v>
      </c>
      <c r="AZ90" s="29">
        <v>0</v>
      </c>
    </row>
    <row r="91" spans="1:52" ht="63" x14ac:dyDescent="0.25">
      <c r="A91" s="10" t="s">
        <v>216</v>
      </c>
      <c r="B91" s="66" t="s">
        <v>259</v>
      </c>
      <c r="C91" s="11" t="s">
        <v>22</v>
      </c>
      <c r="D91" s="11" t="s">
        <v>54</v>
      </c>
      <c r="E91" s="13">
        <f t="shared" si="472"/>
        <v>3273.9</v>
      </c>
      <c r="F91" s="13">
        <f t="shared" si="473"/>
        <v>0</v>
      </c>
      <c r="G91" s="13">
        <f t="shared" si="474"/>
        <v>3273.9</v>
      </c>
      <c r="H91" s="13">
        <f t="shared" si="475"/>
        <v>0</v>
      </c>
      <c r="I91" s="13">
        <f t="shared" ref="I91" si="484">K91</f>
        <v>0</v>
      </c>
      <c r="J91" s="29">
        <v>0</v>
      </c>
      <c r="K91" s="13">
        <v>0</v>
      </c>
      <c r="L91" s="29">
        <v>0</v>
      </c>
      <c r="M91" s="13">
        <f t="shared" ref="M91" si="485">O91</f>
        <v>0</v>
      </c>
      <c r="N91" s="29">
        <v>0</v>
      </c>
      <c r="O91" s="36">
        <v>0</v>
      </c>
      <c r="P91" s="29">
        <v>0</v>
      </c>
      <c r="Q91" s="13">
        <f t="shared" si="448"/>
        <v>3273.9</v>
      </c>
      <c r="R91" s="29">
        <v>0</v>
      </c>
      <c r="S91" s="36">
        <v>3273.9</v>
      </c>
      <c r="T91" s="29">
        <v>0</v>
      </c>
      <c r="U91" s="13">
        <f t="shared" si="459"/>
        <v>0</v>
      </c>
      <c r="V91" s="29">
        <v>0</v>
      </c>
      <c r="W91" s="29">
        <v>0</v>
      </c>
      <c r="X91" s="29">
        <v>0</v>
      </c>
      <c r="Y91" s="13">
        <f t="shared" si="460"/>
        <v>0</v>
      </c>
      <c r="Z91" s="29">
        <v>0</v>
      </c>
      <c r="AA91" s="29">
        <v>0</v>
      </c>
      <c r="AB91" s="29">
        <v>0</v>
      </c>
      <c r="AC91" s="13">
        <f t="shared" si="461"/>
        <v>0</v>
      </c>
      <c r="AD91" s="29">
        <v>0</v>
      </c>
      <c r="AE91" s="29">
        <v>0</v>
      </c>
      <c r="AF91" s="29">
        <v>0</v>
      </c>
      <c r="AG91" s="13">
        <f t="shared" si="462"/>
        <v>0</v>
      </c>
      <c r="AH91" s="29">
        <v>0</v>
      </c>
      <c r="AI91" s="29">
        <v>0</v>
      </c>
      <c r="AJ91" s="29">
        <v>0</v>
      </c>
      <c r="AK91" s="13">
        <f t="shared" si="463"/>
        <v>0</v>
      </c>
      <c r="AL91" s="29">
        <v>0</v>
      </c>
      <c r="AM91" s="29">
        <v>0</v>
      </c>
      <c r="AN91" s="29">
        <v>0</v>
      </c>
      <c r="AO91" s="13">
        <f t="shared" si="464"/>
        <v>0</v>
      </c>
      <c r="AP91" s="29">
        <v>0</v>
      </c>
      <c r="AQ91" s="29">
        <v>0</v>
      </c>
      <c r="AR91" s="29">
        <v>0</v>
      </c>
      <c r="AS91" s="13">
        <f t="shared" si="465"/>
        <v>0</v>
      </c>
      <c r="AT91" s="29">
        <v>0</v>
      </c>
      <c r="AU91" s="29">
        <v>0</v>
      </c>
      <c r="AV91" s="29">
        <v>0</v>
      </c>
      <c r="AW91" s="13">
        <f t="shared" si="466"/>
        <v>0</v>
      </c>
      <c r="AX91" s="29">
        <v>0</v>
      </c>
      <c r="AY91" s="29">
        <v>0</v>
      </c>
      <c r="AZ91" s="29">
        <v>0</v>
      </c>
    </row>
    <row r="92" spans="1:52" ht="78.75" x14ac:dyDescent="0.25">
      <c r="A92" s="10" t="s">
        <v>224</v>
      </c>
      <c r="B92" s="66" t="s">
        <v>260</v>
      </c>
      <c r="C92" s="11" t="s">
        <v>22</v>
      </c>
      <c r="D92" s="11" t="s">
        <v>54</v>
      </c>
      <c r="E92" s="13">
        <f t="shared" si="472"/>
        <v>1791.9</v>
      </c>
      <c r="F92" s="13">
        <f t="shared" si="473"/>
        <v>0</v>
      </c>
      <c r="G92" s="13">
        <f t="shared" si="474"/>
        <v>1791.9</v>
      </c>
      <c r="H92" s="13">
        <f t="shared" si="475"/>
        <v>0</v>
      </c>
      <c r="I92" s="13">
        <f t="shared" ref="I92" si="486">K92</f>
        <v>0</v>
      </c>
      <c r="J92" s="29">
        <v>0</v>
      </c>
      <c r="K92" s="13">
        <v>0</v>
      </c>
      <c r="L92" s="29">
        <v>0</v>
      </c>
      <c r="M92" s="13">
        <f t="shared" ref="M92" si="487">O92</f>
        <v>0</v>
      </c>
      <c r="N92" s="29">
        <v>0</v>
      </c>
      <c r="O92" s="36">
        <v>0</v>
      </c>
      <c r="P92" s="29">
        <v>0</v>
      </c>
      <c r="Q92" s="13">
        <f t="shared" ref="Q92" si="488">S92</f>
        <v>1791.9</v>
      </c>
      <c r="R92" s="29">
        <v>0</v>
      </c>
      <c r="S92" s="36">
        <v>1791.9</v>
      </c>
      <c r="T92" s="29">
        <v>0</v>
      </c>
      <c r="U92" s="13">
        <f t="shared" ref="U92" si="489">W92</f>
        <v>0</v>
      </c>
      <c r="V92" s="29">
        <v>0</v>
      </c>
      <c r="W92" s="29">
        <v>0</v>
      </c>
      <c r="X92" s="29">
        <v>0</v>
      </c>
      <c r="Y92" s="13">
        <f t="shared" ref="Y92" si="490">AA92</f>
        <v>0</v>
      </c>
      <c r="Z92" s="29">
        <v>0</v>
      </c>
      <c r="AA92" s="29">
        <v>0</v>
      </c>
      <c r="AB92" s="29">
        <v>0</v>
      </c>
      <c r="AC92" s="13">
        <f t="shared" ref="AC92" si="491">AE92</f>
        <v>0</v>
      </c>
      <c r="AD92" s="29">
        <v>0</v>
      </c>
      <c r="AE92" s="29">
        <v>0</v>
      </c>
      <c r="AF92" s="29">
        <v>0</v>
      </c>
      <c r="AG92" s="13">
        <f t="shared" ref="AG92" si="492">AI92</f>
        <v>0</v>
      </c>
      <c r="AH92" s="29">
        <v>0</v>
      </c>
      <c r="AI92" s="29">
        <v>0</v>
      </c>
      <c r="AJ92" s="29">
        <v>0</v>
      </c>
      <c r="AK92" s="13">
        <f t="shared" ref="AK92" si="493">AM92</f>
        <v>0</v>
      </c>
      <c r="AL92" s="29">
        <v>0</v>
      </c>
      <c r="AM92" s="29">
        <v>0</v>
      </c>
      <c r="AN92" s="29">
        <v>0</v>
      </c>
      <c r="AO92" s="13">
        <f t="shared" ref="AO92" si="494">AQ92</f>
        <v>0</v>
      </c>
      <c r="AP92" s="29">
        <v>0</v>
      </c>
      <c r="AQ92" s="29">
        <v>0</v>
      </c>
      <c r="AR92" s="29">
        <v>0</v>
      </c>
      <c r="AS92" s="13">
        <f t="shared" ref="AS92" si="495">AU92</f>
        <v>0</v>
      </c>
      <c r="AT92" s="29">
        <v>0</v>
      </c>
      <c r="AU92" s="29">
        <v>0</v>
      </c>
      <c r="AV92" s="29">
        <v>0</v>
      </c>
      <c r="AW92" s="13">
        <f t="shared" ref="AW92" si="496">AY92</f>
        <v>0</v>
      </c>
      <c r="AX92" s="29">
        <v>0</v>
      </c>
      <c r="AY92" s="29">
        <v>0</v>
      </c>
      <c r="AZ92" s="29">
        <v>0</v>
      </c>
    </row>
    <row r="93" spans="1:52" ht="78.75" x14ac:dyDescent="0.25">
      <c r="A93" s="10" t="s">
        <v>226</v>
      </c>
      <c r="B93" s="66" t="s">
        <v>225</v>
      </c>
      <c r="C93" s="11" t="s">
        <v>22</v>
      </c>
      <c r="D93" s="11" t="s">
        <v>54</v>
      </c>
      <c r="E93" s="13">
        <f t="shared" si="472"/>
        <v>1260.0999999999999</v>
      </c>
      <c r="F93" s="13">
        <f t="shared" si="473"/>
        <v>0</v>
      </c>
      <c r="G93" s="13">
        <f t="shared" si="474"/>
        <v>1260.0999999999999</v>
      </c>
      <c r="H93" s="13">
        <f t="shared" si="475"/>
        <v>0</v>
      </c>
      <c r="I93" s="13">
        <f t="shared" ref="I93" si="497">K93</f>
        <v>0</v>
      </c>
      <c r="J93" s="29">
        <v>0</v>
      </c>
      <c r="K93" s="13">
        <v>0</v>
      </c>
      <c r="L93" s="29">
        <v>0</v>
      </c>
      <c r="M93" s="13">
        <f t="shared" ref="M93" si="498">O93</f>
        <v>0</v>
      </c>
      <c r="N93" s="29">
        <v>0</v>
      </c>
      <c r="O93" s="36">
        <v>0</v>
      </c>
      <c r="P93" s="29">
        <v>0</v>
      </c>
      <c r="Q93" s="13">
        <f t="shared" ref="Q93" si="499">S93</f>
        <v>1260.0999999999999</v>
      </c>
      <c r="R93" s="29">
        <v>0</v>
      </c>
      <c r="S93" s="36">
        <f>1551.6-291.5</f>
        <v>1260.0999999999999</v>
      </c>
      <c r="T93" s="29">
        <v>0</v>
      </c>
      <c r="U93" s="13">
        <f t="shared" ref="U93" si="500">W93</f>
        <v>0</v>
      </c>
      <c r="V93" s="29">
        <v>0</v>
      </c>
      <c r="W93" s="29">
        <v>0</v>
      </c>
      <c r="X93" s="29">
        <v>0</v>
      </c>
      <c r="Y93" s="13">
        <f t="shared" ref="Y93" si="501">AA93</f>
        <v>0</v>
      </c>
      <c r="Z93" s="29">
        <v>0</v>
      </c>
      <c r="AA93" s="29">
        <v>0</v>
      </c>
      <c r="AB93" s="29">
        <v>0</v>
      </c>
      <c r="AC93" s="13">
        <f t="shared" ref="AC93" si="502">AE93</f>
        <v>0</v>
      </c>
      <c r="AD93" s="29">
        <v>0</v>
      </c>
      <c r="AE93" s="29">
        <v>0</v>
      </c>
      <c r="AF93" s="29">
        <v>0</v>
      </c>
      <c r="AG93" s="13">
        <f t="shared" ref="AG93" si="503">AI93</f>
        <v>0</v>
      </c>
      <c r="AH93" s="29">
        <v>0</v>
      </c>
      <c r="AI93" s="29">
        <v>0</v>
      </c>
      <c r="AJ93" s="29">
        <v>0</v>
      </c>
      <c r="AK93" s="13">
        <f t="shared" ref="AK93" si="504">AM93</f>
        <v>0</v>
      </c>
      <c r="AL93" s="29">
        <v>0</v>
      </c>
      <c r="AM93" s="29">
        <v>0</v>
      </c>
      <c r="AN93" s="29">
        <v>0</v>
      </c>
      <c r="AO93" s="13">
        <f t="shared" ref="AO93" si="505">AQ93</f>
        <v>0</v>
      </c>
      <c r="AP93" s="29">
        <v>0</v>
      </c>
      <c r="AQ93" s="29">
        <v>0</v>
      </c>
      <c r="AR93" s="29">
        <v>0</v>
      </c>
      <c r="AS93" s="13">
        <f t="shared" ref="AS93" si="506">AU93</f>
        <v>0</v>
      </c>
      <c r="AT93" s="29">
        <v>0</v>
      </c>
      <c r="AU93" s="29">
        <v>0</v>
      </c>
      <c r="AV93" s="29">
        <v>0</v>
      </c>
      <c r="AW93" s="13">
        <f t="shared" ref="AW93" si="507">AY93</f>
        <v>0</v>
      </c>
      <c r="AX93" s="29">
        <v>0</v>
      </c>
      <c r="AY93" s="29">
        <v>0</v>
      </c>
      <c r="AZ93" s="29">
        <v>0</v>
      </c>
    </row>
    <row r="94" spans="1:52" ht="110.25" x14ac:dyDescent="0.25">
      <c r="A94" s="10" t="s">
        <v>227</v>
      </c>
      <c r="B94" s="66" t="s">
        <v>351</v>
      </c>
      <c r="C94" s="11" t="s">
        <v>22</v>
      </c>
      <c r="D94" s="11" t="s">
        <v>54</v>
      </c>
      <c r="E94" s="13">
        <f t="shared" si="472"/>
        <v>1488.3999999999999</v>
      </c>
      <c r="F94" s="13">
        <f t="shared" si="473"/>
        <v>0</v>
      </c>
      <c r="G94" s="13">
        <f t="shared" si="474"/>
        <v>1488.3999999999999</v>
      </c>
      <c r="H94" s="13">
        <f t="shared" si="475"/>
        <v>0</v>
      </c>
      <c r="I94" s="13">
        <f t="shared" ref="I94" si="508">K94</f>
        <v>0</v>
      </c>
      <c r="J94" s="29">
        <v>0</v>
      </c>
      <c r="K94" s="13">
        <v>0</v>
      </c>
      <c r="L94" s="29">
        <v>0</v>
      </c>
      <c r="M94" s="13">
        <f t="shared" ref="M94" si="509">O94</f>
        <v>0</v>
      </c>
      <c r="N94" s="29">
        <v>0</v>
      </c>
      <c r="O94" s="36">
        <v>0</v>
      </c>
      <c r="P94" s="29">
        <v>0</v>
      </c>
      <c r="Q94" s="13">
        <f t="shared" ref="Q94" si="510">S94</f>
        <v>1488.3999999999999</v>
      </c>
      <c r="R94" s="29">
        <v>0</v>
      </c>
      <c r="S94" s="36">
        <f>1568.3-79.9</f>
        <v>1488.3999999999999</v>
      </c>
      <c r="T94" s="29">
        <v>0</v>
      </c>
      <c r="U94" s="13">
        <f t="shared" ref="U94" si="511">W94</f>
        <v>0</v>
      </c>
      <c r="V94" s="29">
        <v>0</v>
      </c>
      <c r="W94" s="29">
        <v>0</v>
      </c>
      <c r="X94" s="29">
        <v>0</v>
      </c>
      <c r="Y94" s="13">
        <f t="shared" ref="Y94" si="512">AA94</f>
        <v>0</v>
      </c>
      <c r="Z94" s="29">
        <v>0</v>
      </c>
      <c r="AA94" s="29">
        <v>0</v>
      </c>
      <c r="AB94" s="29">
        <v>0</v>
      </c>
      <c r="AC94" s="13">
        <f t="shared" ref="AC94" si="513">AE94</f>
        <v>0</v>
      </c>
      <c r="AD94" s="29">
        <v>0</v>
      </c>
      <c r="AE94" s="29">
        <v>0</v>
      </c>
      <c r="AF94" s="29">
        <v>0</v>
      </c>
      <c r="AG94" s="13">
        <f t="shared" ref="AG94" si="514">AI94</f>
        <v>0</v>
      </c>
      <c r="AH94" s="29">
        <v>0</v>
      </c>
      <c r="AI94" s="29">
        <v>0</v>
      </c>
      <c r="AJ94" s="29">
        <v>0</v>
      </c>
      <c r="AK94" s="13">
        <f t="shared" ref="AK94" si="515">AM94</f>
        <v>0</v>
      </c>
      <c r="AL94" s="29">
        <v>0</v>
      </c>
      <c r="AM94" s="29">
        <v>0</v>
      </c>
      <c r="AN94" s="29">
        <v>0</v>
      </c>
      <c r="AO94" s="13">
        <f t="shared" ref="AO94" si="516">AQ94</f>
        <v>0</v>
      </c>
      <c r="AP94" s="29">
        <v>0</v>
      </c>
      <c r="AQ94" s="29">
        <v>0</v>
      </c>
      <c r="AR94" s="29">
        <v>0</v>
      </c>
      <c r="AS94" s="13">
        <f t="shared" ref="AS94" si="517">AU94</f>
        <v>0</v>
      </c>
      <c r="AT94" s="29">
        <v>0</v>
      </c>
      <c r="AU94" s="29">
        <v>0</v>
      </c>
      <c r="AV94" s="29">
        <v>0</v>
      </c>
      <c r="AW94" s="13">
        <f t="shared" ref="AW94" si="518">AY94</f>
        <v>0</v>
      </c>
      <c r="AX94" s="29">
        <v>0</v>
      </c>
      <c r="AY94" s="29">
        <v>0</v>
      </c>
      <c r="AZ94" s="29">
        <v>0</v>
      </c>
    </row>
    <row r="95" spans="1:52" ht="110.25" x14ac:dyDescent="0.25">
      <c r="A95" s="10" t="s">
        <v>228</v>
      </c>
      <c r="B95" s="66" t="s">
        <v>352</v>
      </c>
      <c r="C95" s="11" t="s">
        <v>22</v>
      </c>
      <c r="D95" s="11" t="s">
        <v>54</v>
      </c>
      <c r="E95" s="13">
        <f t="shared" si="472"/>
        <v>1488.3999999999999</v>
      </c>
      <c r="F95" s="13">
        <f t="shared" si="473"/>
        <v>0</v>
      </c>
      <c r="G95" s="13">
        <f t="shared" si="474"/>
        <v>1488.3999999999999</v>
      </c>
      <c r="H95" s="13">
        <f t="shared" si="475"/>
        <v>0</v>
      </c>
      <c r="I95" s="13">
        <f t="shared" ref="I95" si="519">K95</f>
        <v>0</v>
      </c>
      <c r="J95" s="29">
        <v>0</v>
      </c>
      <c r="K95" s="13">
        <v>0</v>
      </c>
      <c r="L95" s="29">
        <v>0</v>
      </c>
      <c r="M95" s="13">
        <f t="shared" ref="M95" si="520">O95</f>
        <v>0</v>
      </c>
      <c r="N95" s="29">
        <v>0</v>
      </c>
      <c r="O95" s="36">
        <v>0</v>
      </c>
      <c r="P95" s="29">
        <v>0</v>
      </c>
      <c r="Q95" s="13">
        <f t="shared" ref="Q95" si="521">S95</f>
        <v>1488.3999999999999</v>
      </c>
      <c r="R95" s="29">
        <v>0</v>
      </c>
      <c r="S95" s="36">
        <f>1568.3-79.9</f>
        <v>1488.3999999999999</v>
      </c>
      <c r="T95" s="29">
        <v>0</v>
      </c>
      <c r="U95" s="13">
        <f t="shared" ref="U95" si="522">W95</f>
        <v>0</v>
      </c>
      <c r="V95" s="29">
        <v>0</v>
      </c>
      <c r="W95" s="29">
        <v>0</v>
      </c>
      <c r="X95" s="29">
        <v>0</v>
      </c>
      <c r="Y95" s="13">
        <f t="shared" ref="Y95" si="523">AA95</f>
        <v>0</v>
      </c>
      <c r="Z95" s="29">
        <v>0</v>
      </c>
      <c r="AA95" s="29">
        <v>0</v>
      </c>
      <c r="AB95" s="29">
        <v>0</v>
      </c>
      <c r="AC95" s="13">
        <f t="shared" ref="AC95" si="524">AE95</f>
        <v>0</v>
      </c>
      <c r="AD95" s="29">
        <v>0</v>
      </c>
      <c r="AE95" s="29">
        <v>0</v>
      </c>
      <c r="AF95" s="29">
        <v>0</v>
      </c>
      <c r="AG95" s="13">
        <f t="shared" ref="AG95" si="525">AI95</f>
        <v>0</v>
      </c>
      <c r="AH95" s="29">
        <v>0</v>
      </c>
      <c r="AI95" s="29">
        <v>0</v>
      </c>
      <c r="AJ95" s="29">
        <v>0</v>
      </c>
      <c r="AK95" s="13">
        <f t="shared" ref="AK95" si="526">AM95</f>
        <v>0</v>
      </c>
      <c r="AL95" s="29">
        <v>0</v>
      </c>
      <c r="AM95" s="29">
        <v>0</v>
      </c>
      <c r="AN95" s="29">
        <v>0</v>
      </c>
      <c r="AO95" s="13">
        <f t="shared" ref="AO95" si="527">AQ95</f>
        <v>0</v>
      </c>
      <c r="AP95" s="29">
        <v>0</v>
      </c>
      <c r="AQ95" s="29">
        <v>0</v>
      </c>
      <c r="AR95" s="29">
        <v>0</v>
      </c>
      <c r="AS95" s="13">
        <f t="shared" ref="AS95" si="528">AU95</f>
        <v>0</v>
      </c>
      <c r="AT95" s="29">
        <v>0</v>
      </c>
      <c r="AU95" s="29">
        <v>0</v>
      </c>
      <c r="AV95" s="29">
        <v>0</v>
      </c>
      <c r="AW95" s="13">
        <f t="shared" ref="AW95" si="529">AY95</f>
        <v>0</v>
      </c>
      <c r="AX95" s="29">
        <v>0</v>
      </c>
      <c r="AY95" s="29">
        <v>0</v>
      </c>
      <c r="AZ95" s="29">
        <v>0</v>
      </c>
    </row>
    <row r="96" spans="1:52" ht="110.25" x14ac:dyDescent="0.25">
      <c r="A96" s="10" t="s">
        <v>229</v>
      </c>
      <c r="B96" s="66" t="s">
        <v>353</v>
      </c>
      <c r="C96" s="11" t="s">
        <v>22</v>
      </c>
      <c r="D96" s="11" t="s">
        <v>54</v>
      </c>
      <c r="E96" s="13">
        <f t="shared" si="472"/>
        <v>1488.3999999999999</v>
      </c>
      <c r="F96" s="13">
        <f t="shared" si="473"/>
        <v>0</v>
      </c>
      <c r="G96" s="13">
        <f t="shared" si="474"/>
        <v>1488.3999999999999</v>
      </c>
      <c r="H96" s="13">
        <f t="shared" si="475"/>
        <v>0</v>
      </c>
      <c r="I96" s="13">
        <f t="shared" ref="I96" si="530">K96</f>
        <v>0</v>
      </c>
      <c r="J96" s="29">
        <v>0</v>
      </c>
      <c r="K96" s="13">
        <v>0</v>
      </c>
      <c r="L96" s="29">
        <v>0</v>
      </c>
      <c r="M96" s="13">
        <f t="shared" ref="M96" si="531">O96</f>
        <v>0</v>
      </c>
      <c r="N96" s="29">
        <v>0</v>
      </c>
      <c r="O96" s="36">
        <v>0</v>
      </c>
      <c r="P96" s="29">
        <v>0</v>
      </c>
      <c r="Q96" s="13">
        <f t="shared" ref="Q96" si="532">S96</f>
        <v>1488.3999999999999</v>
      </c>
      <c r="R96" s="29">
        <v>0</v>
      </c>
      <c r="S96" s="36">
        <f>1563.6-75.2</f>
        <v>1488.3999999999999</v>
      </c>
      <c r="T96" s="29">
        <v>0</v>
      </c>
      <c r="U96" s="13">
        <f t="shared" ref="U96" si="533">W96</f>
        <v>0</v>
      </c>
      <c r="V96" s="29">
        <v>0</v>
      </c>
      <c r="W96" s="29">
        <v>0</v>
      </c>
      <c r="X96" s="29">
        <v>0</v>
      </c>
      <c r="Y96" s="13">
        <f t="shared" ref="Y96" si="534">AA96</f>
        <v>0</v>
      </c>
      <c r="Z96" s="29">
        <v>0</v>
      </c>
      <c r="AA96" s="29">
        <v>0</v>
      </c>
      <c r="AB96" s="29">
        <v>0</v>
      </c>
      <c r="AC96" s="13">
        <f t="shared" ref="AC96" si="535">AE96</f>
        <v>0</v>
      </c>
      <c r="AD96" s="29">
        <v>0</v>
      </c>
      <c r="AE96" s="29">
        <v>0</v>
      </c>
      <c r="AF96" s="29">
        <v>0</v>
      </c>
      <c r="AG96" s="13">
        <f t="shared" ref="AG96" si="536">AI96</f>
        <v>0</v>
      </c>
      <c r="AH96" s="29">
        <v>0</v>
      </c>
      <c r="AI96" s="29">
        <v>0</v>
      </c>
      <c r="AJ96" s="29">
        <v>0</v>
      </c>
      <c r="AK96" s="13">
        <f t="shared" ref="AK96" si="537">AM96</f>
        <v>0</v>
      </c>
      <c r="AL96" s="29">
        <v>0</v>
      </c>
      <c r="AM96" s="29">
        <v>0</v>
      </c>
      <c r="AN96" s="29">
        <v>0</v>
      </c>
      <c r="AO96" s="13">
        <f t="shared" ref="AO96" si="538">AQ96</f>
        <v>0</v>
      </c>
      <c r="AP96" s="29">
        <v>0</v>
      </c>
      <c r="AQ96" s="29">
        <v>0</v>
      </c>
      <c r="AR96" s="29">
        <v>0</v>
      </c>
      <c r="AS96" s="13">
        <f t="shared" ref="AS96" si="539">AU96</f>
        <v>0</v>
      </c>
      <c r="AT96" s="29">
        <v>0</v>
      </c>
      <c r="AU96" s="29">
        <v>0</v>
      </c>
      <c r="AV96" s="29">
        <v>0</v>
      </c>
      <c r="AW96" s="13">
        <f t="shared" ref="AW96" si="540">AY96</f>
        <v>0</v>
      </c>
      <c r="AX96" s="29">
        <v>0</v>
      </c>
      <c r="AY96" s="29">
        <v>0</v>
      </c>
      <c r="AZ96" s="29">
        <v>0</v>
      </c>
    </row>
    <row r="97" spans="1:52" ht="60.75" customHeight="1" x14ac:dyDescent="0.25">
      <c r="A97" s="10" t="s">
        <v>230</v>
      </c>
      <c r="B97" s="66" t="s">
        <v>261</v>
      </c>
      <c r="C97" s="11" t="s">
        <v>22</v>
      </c>
      <c r="D97" s="11" t="s">
        <v>54</v>
      </c>
      <c r="E97" s="13">
        <f t="shared" si="472"/>
        <v>2575</v>
      </c>
      <c r="F97" s="13">
        <f t="shared" si="473"/>
        <v>0</v>
      </c>
      <c r="G97" s="13">
        <f t="shared" si="474"/>
        <v>2575</v>
      </c>
      <c r="H97" s="13">
        <f t="shared" si="475"/>
        <v>0</v>
      </c>
      <c r="I97" s="13">
        <f t="shared" ref="I97" si="541">K97</f>
        <v>0</v>
      </c>
      <c r="J97" s="29">
        <v>0</v>
      </c>
      <c r="K97" s="13">
        <v>0</v>
      </c>
      <c r="L97" s="29">
        <v>0</v>
      </c>
      <c r="M97" s="13">
        <f t="shared" ref="M97" si="542">O97</f>
        <v>0</v>
      </c>
      <c r="N97" s="29">
        <v>0</v>
      </c>
      <c r="O97" s="36">
        <v>0</v>
      </c>
      <c r="P97" s="29">
        <v>0</v>
      </c>
      <c r="Q97" s="13">
        <f t="shared" ref="Q97" si="543">S97</f>
        <v>2575</v>
      </c>
      <c r="R97" s="29">
        <v>0</v>
      </c>
      <c r="S97" s="36">
        <v>2575</v>
      </c>
      <c r="T97" s="29">
        <v>0</v>
      </c>
      <c r="U97" s="13">
        <f t="shared" ref="U97" si="544">W97</f>
        <v>0</v>
      </c>
      <c r="V97" s="29">
        <v>0</v>
      </c>
      <c r="W97" s="29">
        <v>0</v>
      </c>
      <c r="X97" s="29">
        <v>0</v>
      </c>
      <c r="Y97" s="13">
        <f t="shared" ref="Y97" si="545">AA97</f>
        <v>0</v>
      </c>
      <c r="Z97" s="29">
        <v>0</v>
      </c>
      <c r="AA97" s="29">
        <v>0</v>
      </c>
      <c r="AB97" s="29">
        <v>0</v>
      </c>
      <c r="AC97" s="13">
        <f t="shared" ref="AC97" si="546">AE97</f>
        <v>0</v>
      </c>
      <c r="AD97" s="29">
        <v>0</v>
      </c>
      <c r="AE97" s="29">
        <v>0</v>
      </c>
      <c r="AF97" s="29">
        <v>0</v>
      </c>
      <c r="AG97" s="13">
        <f t="shared" ref="AG97" si="547">AI97</f>
        <v>0</v>
      </c>
      <c r="AH97" s="29">
        <v>0</v>
      </c>
      <c r="AI97" s="29">
        <v>0</v>
      </c>
      <c r="AJ97" s="29">
        <v>0</v>
      </c>
      <c r="AK97" s="13">
        <f t="shared" ref="AK97" si="548">AM97</f>
        <v>0</v>
      </c>
      <c r="AL97" s="29">
        <v>0</v>
      </c>
      <c r="AM97" s="29">
        <v>0</v>
      </c>
      <c r="AN97" s="29">
        <v>0</v>
      </c>
      <c r="AO97" s="13">
        <f t="shared" ref="AO97" si="549">AQ97</f>
        <v>0</v>
      </c>
      <c r="AP97" s="29">
        <v>0</v>
      </c>
      <c r="AQ97" s="29">
        <v>0</v>
      </c>
      <c r="AR97" s="29">
        <v>0</v>
      </c>
      <c r="AS97" s="13">
        <f t="shared" ref="AS97" si="550">AU97</f>
        <v>0</v>
      </c>
      <c r="AT97" s="29">
        <v>0</v>
      </c>
      <c r="AU97" s="29">
        <v>0</v>
      </c>
      <c r="AV97" s="29">
        <v>0</v>
      </c>
      <c r="AW97" s="13">
        <f t="shared" ref="AW97" si="551">AY97</f>
        <v>0</v>
      </c>
      <c r="AX97" s="29">
        <v>0</v>
      </c>
      <c r="AY97" s="29">
        <v>0</v>
      </c>
      <c r="AZ97" s="29">
        <v>0</v>
      </c>
    </row>
    <row r="98" spans="1:52" ht="78.75" x14ac:dyDescent="0.25">
      <c r="A98" s="10" t="s">
        <v>231</v>
      </c>
      <c r="B98" s="68" t="s">
        <v>262</v>
      </c>
      <c r="C98" s="11" t="s">
        <v>22</v>
      </c>
      <c r="D98" s="11" t="s">
        <v>54</v>
      </c>
      <c r="E98" s="13">
        <f t="shared" si="472"/>
        <v>1470.2</v>
      </c>
      <c r="F98" s="13">
        <f t="shared" si="473"/>
        <v>0</v>
      </c>
      <c r="G98" s="13">
        <f t="shared" si="474"/>
        <v>1470.2</v>
      </c>
      <c r="H98" s="13">
        <f t="shared" si="475"/>
        <v>0</v>
      </c>
      <c r="I98" s="13">
        <f t="shared" ref="I98" si="552">K98</f>
        <v>0</v>
      </c>
      <c r="J98" s="29">
        <v>0</v>
      </c>
      <c r="K98" s="13">
        <v>0</v>
      </c>
      <c r="L98" s="29">
        <v>0</v>
      </c>
      <c r="M98" s="13">
        <f t="shared" ref="M98" si="553">O98</f>
        <v>0</v>
      </c>
      <c r="N98" s="29">
        <v>0</v>
      </c>
      <c r="O98" s="36">
        <v>0</v>
      </c>
      <c r="P98" s="29">
        <v>0</v>
      </c>
      <c r="Q98" s="13">
        <f t="shared" ref="Q98" si="554">S98</f>
        <v>1470.2</v>
      </c>
      <c r="R98" s="29">
        <v>0</v>
      </c>
      <c r="S98" s="36">
        <v>1470.2</v>
      </c>
      <c r="T98" s="29">
        <v>0</v>
      </c>
      <c r="U98" s="13">
        <f t="shared" ref="U98" si="555">W98</f>
        <v>0</v>
      </c>
      <c r="V98" s="29">
        <v>0</v>
      </c>
      <c r="W98" s="29">
        <v>0</v>
      </c>
      <c r="X98" s="29">
        <v>0</v>
      </c>
      <c r="Y98" s="13">
        <f t="shared" ref="Y98" si="556">AA98</f>
        <v>0</v>
      </c>
      <c r="Z98" s="29">
        <v>0</v>
      </c>
      <c r="AA98" s="29">
        <v>0</v>
      </c>
      <c r="AB98" s="29">
        <v>0</v>
      </c>
      <c r="AC98" s="13">
        <f t="shared" ref="AC98" si="557">AE98</f>
        <v>0</v>
      </c>
      <c r="AD98" s="29">
        <v>0</v>
      </c>
      <c r="AE98" s="29">
        <v>0</v>
      </c>
      <c r="AF98" s="29">
        <v>0</v>
      </c>
      <c r="AG98" s="13">
        <f t="shared" ref="AG98" si="558">AI98</f>
        <v>0</v>
      </c>
      <c r="AH98" s="29">
        <v>0</v>
      </c>
      <c r="AI98" s="29">
        <v>0</v>
      </c>
      <c r="AJ98" s="29">
        <v>0</v>
      </c>
      <c r="AK98" s="13">
        <f t="shared" ref="AK98" si="559">AM98</f>
        <v>0</v>
      </c>
      <c r="AL98" s="29">
        <v>0</v>
      </c>
      <c r="AM98" s="29">
        <v>0</v>
      </c>
      <c r="AN98" s="29">
        <v>0</v>
      </c>
      <c r="AO98" s="13">
        <f t="shared" ref="AO98" si="560">AQ98</f>
        <v>0</v>
      </c>
      <c r="AP98" s="29">
        <v>0</v>
      </c>
      <c r="AQ98" s="29">
        <v>0</v>
      </c>
      <c r="AR98" s="29">
        <v>0</v>
      </c>
      <c r="AS98" s="13">
        <f t="shared" ref="AS98" si="561">AU98</f>
        <v>0</v>
      </c>
      <c r="AT98" s="29">
        <v>0</v>
      </c>
      <c r="AU98" s="29">
        <v>0</v>
      </c>
      <c r="AV98" s="29">
        <v>0</v>
      </c>
      <c r="AW98" s="13">
        <f t="shared" ref="AW98" si="562">AY98</f>
        <v>0</v>
      </c>
      <c r="AX98" s="29">
        <v>0</v>
      </c>
      <c r="AY98" s="29">
        <v>0</v>
      </c>
      <c r="AZ98" s="29">
        <v>0</v>
      </c>
    </row>
    <row r="99" spans="1:52" ht="78.75" x14ac:dyDescent="0.25">
      <c r="A99" s="10" t="s">
        <v>232</v>
      </c>
      <c r="B99" s="58" t="s">
        <v>279</v>
      </c>
      <c r="C99" s="41" t="s">
        <v>22</v>
      </c>
      <c r="D99" s="11" t="s">
        <v>54</v>
      </c>
      <c r="E99" s="13">
        <f t="shared" si="472"/>
        <v>6365.5</v>
      </c>
      <c r="F99" s="13">
        <f t="shared" si="473"/>
        <v>0</v>
      </c>
      <c r="G99" s="13">
        <f t="shared" si="474"/>
        <v>6365.5</v>
      </c>
      <c r="H99" s="13">
        <f t="shared" si="475"/>
        <v>0</v>
      </c>
      <c r="I99" s="13">
        <f t="shared" ref="I99" si="563">K99</f>
        <v>0</v>
      </c>
      <c r="J99" s="29">
        <v>0</v>
      </c>
      <c r="K99" s="13">
        <v>0</v>
      </c>
      <c r="L99" s="29">
        <v>0</v>
      </c>
      <c r="M99" s="13">
        <f t="shared" ref="M99" si="564">O99</f>
        <v>0</v>
      </c>
      <c r="N99" s="29">
        <v>0</v>
      </c>
      <c r="O99" s="36">
        <v>0</v>
      </c>
      <c r="P99" s="29">
        <v>0</v>
      </c>
      <c r="Q99" s="13">
        <f t="shared" ref="Q99" si="565">S99</f>
        <v>6365.5</v>
      </c>
      <c r="R99" s="29">
        <v>0</v>
      </c>
      <c r="S99" s="36">
        <f>4893.3+1472.2</f>
        <v>6365.5</v>
      </c>
      <c r="T99" s="29">
        <v>0</v>
      </c>
      <c r="U99" s="13">
        <f t="shared" ref="U99" si="566">W99</f>
        <v>0</v>
      </c>
      <c r="V99" s="29">
        <v>0</v>
      </c>
      <c r="W99" s="29">
        <v>0</v>
      </c>
      <c r="X99" s="29">
        <v>0</v>
      </c>
      <c r="Y99" s="13">
        <f t="shared" ref="Y99" si="567">AA99</f>
        <v>0</v>
      </c>
      <c r="Z99" s="29">
        <v>0</v>
      </c>
      <c r="AA99" s="29">
        <v>0</v>
      </c>
      <c r="AB99" s="29">
        <v>0</v>
      </c>
      <c r="AC99" s="13">
        <f t="shared" ref="AC99" si="568">AE99</f>
        <v>0</v>
      </c>
      <c r="AD99" s="29">
        <v>0</v>
      </c>
      <c r="AE99" s="29">
        <v>0</v>
      </c>
      <c r="AF99" s="29">
        <v>0</v>
      </c>
      <c r="AG99" s="13">
        <f t="shared" ref="AG99" si="569">AI99</f>
        <v>0</v>
      </c>
      <c r="AH99" s="29">
        <v>0</v>
      </c>
      <c r="AI99" s="29">
        <v>0</v>
      </c>
      <c r="AJ99" s="29">
        <v>0</v>
      </c>
      <c r="AK99" s="13">
        <f t="shared" ref="AK99" si="570">AM99</f>
        <v>0</v>
      </c>
      <c r="AL99" s="29">
        <v>0</v>
      </c>
      <c r="AM99" s="29">
        <v>0</v>
      </c>
      <c r="AN99" s="29">
        <v>0</v>
      </c>
      <c r="AO99" s="13">
        <f t="shared" ref="AO99" si="571">AQ99</f>
        <v>0</v>
      </c>
      <c r="AP99" s="29">
        <v>0</v>
      </c>
      <c r="AQ99" s="29">
        <v>0</v>
      </c>
      <c r="AR99" s="29">
        <v>0</v>
      </c>
      <c r="AS99" s="13">
        <f t="shared" ref="AS99" si="572">AU99</f>
        <v>0</v>
      </c>
      <c r="AT99" s="29">
        <v>0</v>
      </c>
      <c r="AU99" s="29">
        <v>0</v>
      </c>
      <c r="AV99" s="29">
        <v>0</v>
      </c>
      <c r="AW99" s="13">
        <f t="shared" ref="AW99" si="573">AY99</f>
        <v>0</v>
      </c>
      <c r="AX99" s="29">
        <v>0</v>
      </c>
      <c r="AY99" s="29">
        <v>0</v>
      </c>
      <c r="AZ99" s="29">
        <v>0</v>
      </c>
    </row>
    <row r="100" spans="1:52" ht="78.75" x14ac:dyDescent="0.25">
      <c r="A100" s="10" t="s">
        <v>233</v>
      </c>
      <c r="B100" s="69" t="s">
        <v>238</v>
      </c>
      <c r="C100" s="41" t="s">
        <v>22</v>
      </c>
      <c r="D100" s="11" t="s">
        <v>54</v>
      </c>
      <c r="E100" s="13">
        <f t="shared" si="472"/>
        <v>5466.4</v>
      </c>
      <c r="F100" s="13">
        <f t="shared" si="473"/>
        <v>0</v>
      </c>
      <c r="G100" s="13">
        <f t="shared" si="474"/>
        <v>5466.4</v>
      </c>
      <c r="H100" s="13">
        <f t="shared" si="475"/>
        <v>0</v>
      </c>
      <c r="I100" s="13">
        <f t="shared" ref="I100:I101" si="574">K100</f>
        <v>0</v>
      </c>
      <c r="J100" s="29">
        <v>0</v>
      </c>
      <c r="K100" s="13">
        <v>0</v>
      </c>
      <c r="L100" s="29">
        <v>0</v>
      </c>
      <c r="M100" s="13">
        <f t="shared" ref="M100:M101" si="575">O100</f>
        <v>0</v>
      </c>
      <c r="N100" s="29">
        <v>0</v>
      </c>
      <c r="O100" s="36">
        <v>0</v>
      </c>
      <c r="P100" s="29">
        <v>0</v>
      </c>
      <c r="Q100" s="13">
        <f t="shared" ref="Q100:Q101" si="576">S100</f>
        <v>5466.4</v>
      </c>
      <c r="R100" s="29">
        <v>0</v>
      </c>
      <c r="S100" s="36">
        <f>5837.2-370.8</f>
        <v>5466.4</v>
      </c>
      <c r="T100" s="29">
        <v>0</v>
      </c>
      <c r="U100" s="13">
        <f t="shared" ref="U100:U101" si="577">W100</f>
        <v>0</v>
      </c>
      <c r="V100" s="29">
        <v>0</v>
      </c>
      <c r="W100" s="29">
        <v>0</v>
      </c>
      <c r="X100" s="29">
        <v>0</v>
      </c>
      <c r="Y100" s="13">
        <f t="shared" ref="Y100:Y101" si="578">AA100</f>
        <v>0</v>
      </c>
      <c r="Z100" s="29">
        <v>0</v>
      </c>
      <c r="AA100" s="29">
        <v>0</v>
      </c>
      <c r="AB100" s="29">
        <v>0</v>
      </c>
      <c r="AC100" s="13">
        <f t="shared" ref="AC100:AC101" si="579">AE100</f>
        <v>0</v>
      </c>
      <c r="AD100" s="29">
        <v>0</v>
      </c>
      <c r="AE100" s="29">
        <v>0</v>
      </c>
      <c r="AF100" s="29">
        <v>0</v>
      </c>
      <c r="AG100" s="13">
        <f t="shared" ref="AG100:AG101" si="580">AI100</f>
        <v>0</v>
      </c>
      <c r="AH100" s="29">
        <v>0</v>
      </c>
      <c r="AI100" s="29">
        <v>0</v>
      </c>
      <c r="AJ100" s="29">
        <v>0</v>
      </c>
      <c r="AK100" s="13">
        <f t="shared" ref="AK100:AK101" si="581">AM100</f>
        <v>0</v>
      </c>
      <c r="AL100" s="29">
        <v>0</v>
      </c>
      <c r="AM100" s="29">
        <v>0</v>
      </c>
      <c r="AN100" s="29">
        <v>0</v>
      </c>
      <c r="AO100" s="13">
        <f t="shared" ref="AO100:AO101" si="582">AQ100</f>
        <v>0</v>
      </c>
      <c r="AP100" s="29">
        <v>0</v>
      </c>
      <c r="AQ100" s="29">
        <v>0</v>
      </c>
      <c r="AR100" s="29">
        <v>0</v>
      </c>
      <c r="AS100" s="13">
        <f t="shared" ref="AS100:AS101" si="583">AU100</f>
        <v>0</v>
      </c>
      <c r="AT100" s="29">
        <v>0</v>
      </c>
      <c r="AU100" s="29">
        <v>0</v>
      </c>
      <c r="AV100" s="29">
        <v>0</v>
      </c>
      <c r="AW100" s="13">
        <f t="shared" ref="AW100:AW101" si="584">AY100</f>
        <v>0</v>
      </c>
      <c r="AX100" s="29">
        <v>0</v>
      </c>
      <c r="AY100" s="29">
        <v>0</v>
      </c>
      <c r="AZ100" s="29">
        <v>0</v>
      </c>
    </row>
    <row r="101" spans="1:52" ht="78.75" x14ac:dyDescent="0.25">
      <c r="A101" s="10" t="s">
        <v>234</v>
      </c>
      <c r="B101" s="58" t="s">
        <v>239</v>
      </c>
      <c r="C101" s="41" t="s">
        <v>22</v>
      </c>
      <c r="D101" s="11" t="s">
        <v>54</v>
      </c>
      <c r="E101" s="13">
        <f t="shared" si="472"/>
        <v>3186.3999999999996</v>
      </c>
      <c r="F101" s="13">
        <f t="shared" si="473"/>
        <v>0</v>
      </c>
      <c r="G101" s="13">
        <f t="shared" si="474"/>
        <v>3186.3999999999996</v>
      </c>
      <c r="H101" s="13">
        <f t="shared" si="475"/>
        <v>0</v>
      </c>
      <c r="I101" s="13">
        <f t="shared" si="574"/>
        <v>0</v>
      </c>
      <c r="J101" s="29">
        <v>0</v>
      </c>
      <c r="K101" s="13">
        <v>0</v>
      </c>
      <c r="L101" s="29">
        <v>0</v>
      </c>
      <c r="M101" s="13">
        <f t="shared" si="575"/>
        <v>0</v>
      </c>
      <c r="N101" s="29">
        <v>0</v>
      </c>
      <c r="O101" s="36">
        <v>0</v>
      </c>
      <c r="P101" s="29">
        <v>0</v>
      </c>
      <c r="Q101" s="13">
        <f t="shared" si="576"/>
        <v>3186.3999999999996</v>
      </c>
      <c r="R101" s="29">
        <v>0</v>
      </c>
      <c r="S101" s="36">
        <f>3560.2-373.8</f>
        <v>3186.3999999999996</v>
      </c>
      <c r="T101" s="29">
        <v>0</v>
      </c>
      <c r="U101" s="13">
        <f t="shared" si="577"/>
        <v>0</v>
      </c>
      <c r="V101" s="29">
        <v>0</v>
      </c>
      <c r="W101" s="29">
        <v>0</v>
      </c>
      <c r="X101" s="29">
        <v>0</v>
      </c>
      <c r="Y101" s="13">
        <f t="shared" si="578"/>
        <v>0</v>
      </c>
      <c r="Z101" s="29">
        <v>0</v>
      </c>
      <c r="AA101" s="29">
        <v>0</v>
      </c>
      <c r="AB101" s="29">
        <v>0</v>
      </c>
      <c r="AC101" s="13">
        <f t="shared" si="579"/>
        <v>0</v>
      </c>
      <c r="AD101" s="29">
        <v>0</v>
      </c>
      <c r="AE101" s="29">
        <v>0</v>
      </c>
      <c r="AF101" s="29">
        <v>0</v>
      </c>
      <c r="AG101" s="13">
        <f t="shared" si="580"/>
        <v>0</v>
      </c>
      <c r="AH101" s="29">
        <v>0</v>
      </c>
      <c r="AI101" s="29">
        <v>0</v>
      </c>
      <c r="AJ101" s="29">
        <v>0</v>
      </c>
      <c r="AK101" s="13">
        <f t="shared" si="581"/>
        <v>0</v>
      </c>
      <c r="AL101" s="29">
        <v>0</v>
      </c>
      <c r="AM101" s="29">
        <v>0</v>
      </c>
      <c r="AN101" s="29">
        <v>0</v>
      </c>
      <c r="AO101" s="13">
        <f t="shared" si="582"/>
        <v>0</v>
      </c>
      <c r="AP101" s="29">
        <v>0</v>
      </c>
      <c r="AQ101" s="29">
        <v>0</v>
      </c>
      <c r="AR101" s="29">
        <v>0</v>
      </c>
      <c r="AS101" s="13">
        <f t="shared" si="583"/>
        <v>0</v>
      </c>
      <c r="AT101" s="29">
        <v>0</v>
      </c>
      <c r="AU101" s="29">
        <v>0</v>
      </c>
      <c r="AV101" s="29">
        <v>0</v>
      </c>
      <c r="AW101" s="13">
        <f t="shared" si="584"/>
        <v>0</v>
      </c>
      <c r="AX101" s="29">
        <v>0</v>
      </c>
      <c r="AY101" s="29">
        <v>0</v>
      </c>
      <c r="AZ101" s="29">
        <v>0</v>
      </c>
    </row>
    <row r="102" spans="1:52" ht="63" x14ac:dyDescent="0.25">
      <c r="A102" s="10" t="s">
        <v>248</v>
      </c>
      <c r="B102" s="58" t="s">
        <v>240</v>
      </c>
      <c r="C102" s="41" t="s">
        <v>22</v>
      </c>
      <c r="D102" s="11" t="s">
        <v>54</v>
      </c>
      <c r="E102" s="13">
        <f t="shared" si="472"/>
        <v>4968.5</v>
      </c>
      <c r="F102" s="13">
        <f t="shared" si="473"/>
        <v>0</v>
      </c>
      <c r="G102" s="13">
        <f t="shared" si="474"/>
        <v>4968.5</v>
      </c>
      <c r="H102" s="13">
        <f t="shared" si="475"/>
        <v>0</v>
      </c>
      <c r="I102" s="13">
        <f t="shared" ref="I102" si="585">K102</f>
        <v>0</v>
      </c>
      <c r="J102" s="29">
        <v>0</v>
      </c>
      <c r="K102" s="13">
        <v>0</v>
      </c>
      <c r="L102" s="29">
        <v>0</v>
      </c>
      <c r="M102" s="13">
        <f t="shared" ref="M102" si="586">O102</f>
        <v>0</v>
      </c>
      <c r="N102" s="29">
        <v>0</v>
      </c>
      <c r="O102" s="36">
        <v>0</v>
      </c>
      <c r="P102" s="29">
        <v>0</v>
      </c>
      <c r="Q102" s="13">
        <f t="shared" ref="Q102" si="587">S102</f>
        <v>4968.5</v>
      </c>
      <c r="R102" s="29">
        <v>0</v>
      </c>
      <c r="S102" s="36">
        <v>4968.5</v>
      </c>
      <c r="T102" s="29">
        <v>0</v>
      </c>
      <c r="U102" s="13">
        <f t="shared" ref="U102" si="588">W102</f>
        <v>0</v>
      </c>
      <c r="V102" s="29">
        <v>0</v>
      </c>
      <c r="W102" s="29">
        <v>0</v>
      </c>
      <c r="X102" s="29">
        <v>0</v>
      </c>
      <c r="Y102" s="13">
        <f t="shared" ref="Y102" si="589">AA102</f>
        <v>0</v>
      </c>
      <c r="Z102" s="29">
        <v>0</v>
      </c>
      <c r="AA102" s="29">
        <v>0</v>
      </c>
      <c r="AB102" s="29">
        <v>0</v>
      </c>
      <c r="AC102" s="13">
        <f t="shared" ref="AC102" si="590">AE102</f>
        <v>0</v>
      </c>
      <c r="AD102" s="29">
        <v>0</v>
      </c>
      <c r="AE102" s="29">
        <v>0</v>
      </c>
      <c r="AF102" s="29">
        <v>0</v>
      </c>
      <c r="AG102" s="13">
        <f t="shared" ref="AG102" si="591">AI102</f>
        <v>0</v>
      </c>
      <c r="AH102" s="29">
        <v>0</v>
      </c>
      <c r="AI102" s="29">
        <v>0</v>
      </c>
      <c r="AJ102" s="29">
        <v>0</v>
      </c>
      <c r="AK102" s="13">
        <f t="shared" ref="AK102" si="592">AM102</f>
        <v>0</v>
      </c>
      <c r="AL102" s="29">
        <v>0</v>
      </c>
      <c r="AM102" s="29">
        <v>0</v>
      </c>
      <c r="AN102" s="29">
        <v>0</v>
      </c>
      <c r="AO102" s="13">
        <f t="shared" ref="AO102" si="593">AQ102</f>
        <v>0</v>
      </c>
      <c r="AP102" s="29">
        <v>0</v>
      </c>
      <c r="AQ102" s="29">
        <v>0</v>
      </c>
      <c r="AR102" s="29">
        <v>0</v>
      </c>
      <c r="AS102" s="13">
        <f t="shared" ref="AS102" si="594">AU102</f>
        <v>0</v>
      </c>
      <c r="AT102" s="29">
        <v>0</v>
      </c>
      <c r="AU102" s="29">
        <v>0</v>
      </c>
      <c r="AV102" s="29">
        <v>0</v>
      </c>
      <c r="AW102" s="13">
        <f t="shared" ref="AW102" si="595">AY102</f>
        <v>0</v>
      </c>
      <c r="AX102" s="29">
        <v>0</v>
      </c>
      <c r="AY102" s="29">
        <v>0</v>
      </c>
      <c r="AZ102" s="29">
        <v>0</v>
      </c>
    </row>
    <row r="103" spans="1:52" ht="63" x14ac:dyDescent="0.25">
      <c r="A103" s="10" t="s">
        <v>249</v>
      </c>
      <c r="B103" s="58" t="s">
        <v>241</v>
      </c>
      <c r="C103" s="41" t="s">
        <v>22</v>
      </c>
      <c r="D103" s="11" t="s">
        <v>54</v>
      </c>
      <c r="E103" s="13">
        <f t="shared" si="472"/>
        <v>4181.7999999999993</v>
      </c>
      <c r="F103" s="13">
        <f t="shared" si="473"/>
        <v>0</v>
      </c>
      <c r="G103" s="13">
        <f t="shared" si="474"/>
        <v>4181.7999999999993</v>
      </c>
      <c r="H103" s="13">
        <f t="shared" si="475"/>
        <v>0</v>
      </c>
      <c r="I103" s="13">
        <f t="shared" ref="I103" si="596">K103</f>
        <v>0</v>
      </c>
      <c r="J103" s="29">
        <v>0</v>
      </c>
      <c r="K103" s="13">
        <v>0</v>
      </c>
      <c r="L103" s="29">
        <v>0</v>
      </c>
      <c r="M103" s="13">
        <f t="shared" ref="M103" si="597">O103</f>
        <v>0</v>
      </c>
      <c r="N103" s="29">
        <v>0</v>
      </c>
      <c r="O103" s="36">
        <v>0</v>
      </c>
      <c r="P103" s="29">
        <v>0</v>
      </c>
      <c r="Q103" s="13">
        <f t="shared" ref="Q103" si="598">S103</f>
        <v>0</v>
      </c>
      <c r="R103" s="29">
        <v>0</v>
      </c>
      <c r="S103" s="36">
        <v>0</v>
      </c>
      <c r="T103" s="29">
        <v>0</v>
      </c>
      <c r="U103" s="13">
        <f t="shared" ref="U103" si="599">W103</f>
        <v>4181.7999999999993</v>
      </c>
      <c r="V103" s="29">
        <v>0</v>
      </c>
      <c r="W103" s="36">
        <f>4194.4-12.6</f>
        <v>4181.7999999999993</v>
      </c>
      <c r="X103" s="29">
        <v>0</v>
      </c>
      <c r="Y103" s="13">
        <f t="shared" ref="Y103" si="600">AA103</f>
        <v>0</v>
      </c>
      <c r="Z103" s="29">
        <v>0</v>
      </c>
      <c r="AA103" s="29">
        <v>0</v>
      </c>
      <c r="AB103" s="29">
        <v>0</v>
      </c>
      <c r="AC103" s="13">
        <f t="shared" ref="AC103" si="601">AE103</f>
        <v>0</v>
      </c>
      <c r="AD103" s="29">
        <v>0</v>
      </c>
      <c r="AE103" s="29">
        <v>0</v>
      </c>
      <c r="AF103" s="29">
        <v>0</v>
      </c>
      <c r="AG103" s="13">
        <f t="shared" ref="AG103" si="602">AI103</f>
        <v>0</v>
      </c>
      <c r="AH103" s="29">
        <v>0</v>
      </c>
      <c r="AI103" s="29">
        <v>0</v>
      </c>
      <c r="AJ103" s="29">
        <v>0</v>
      </c>
      <c r="AK103" s="13">
        <f t="shared" ref="AK103" si="603">AM103</f>
        <v>0</v>
      </c>
      <c r="AL103" s="29">
        <v>0</v>
      </c>
      <c r="AM103" s="29">
        <v>0</v>
      </c>
      <c r="AN103" s="29">
        <v>0</v>
      </c>
      <c r="AO103" s="13">
        <f t="shared" ref="AO103" si="604">AQ103</f>
        <v>0</v>
      </c>
      <c r="AP103" s="29">
        <v>0</v>
      </c>
      <c r="AQ103" s="29">
        <v>0</v>
      </c>
      <c r="AR103" s="29">
        <v>0</v>
      </c>
      <c r="AS103" s="13">
        <f t="shared" ref="AS103" si="605">AU103</f>
        <v>0</v>
      </c>
      <c r="AT103" s="29">
        <v>0</v>
      </c>
      <c r="AU103" s="29">
        <v>0</v>
      </c>
      <c r="AV103" s="29">
        <v>0</v>
      </c>
      <c r="AW103" s="13">
        <f t="shared" ref="AW103" si="606">AY103</f>
        <v>0</v>
      </c>
      <c r="AX103" s="29">
        <v>0</v>
      </c>
      <c r="AY103" s="29">
        <v>0</v>
      </c>
      <c r="AZ103" s="29">
        <v>0</v>
      </c>
    </row>
    <row r="104" spans="1:52" ht="63" x14ac:dyDescent="0.25">
      <c r="A104" s="10" t="s">
        <v>250</v>
      </c>
      <c r="B104" s="58" t="s">
        <v>242</v>
      </c>
      <c r="C104" s="41" t="s">
        <v>22</v>
      </c>
      <c r="D104" s="11" t="s">
        <v>54</v>
      </c>
      <c r="E104" s="13">
        <f t="shared" si="472"/>
        <v>5578.4</v>
      </c>
      <c r="F104" s="13">
        <f t="shared" si="473"/>
        <v>0</v>
      </c>
      <c r="G104" s="13">
        <f t="shared" si="474"/>
        <v>5578.4</v>
      </c>
      <c r="H104" s="13">
        <f t="shared" si="475"/>
        <v>0</v>
      </c>
      <c r="I104" s="13">
        <f t="shared" ref="I104" si="607">K104</f>
        <v>0</v>
      </c>
      <c r="J104" s="29">
        <v>0</v>
      </c>
      <c r="K104" s="13">
        <v>0</v>
      </c>
      <c r="L104" s="29">
        <v>0</v>
      </c>
      <c r="M104" s="13">
        <f t="shared" ref="M104" si="608">O104</f>
        <v>0</v>
      </c>
      <c r="N104" s="29">
        <v>0</v>
      </c>
      <c r="O104" s="36">
        <v>0</v>
      </c>
      <c r="P104" s="29">
        <v>0</v>
      </c>
      <c r="Q104" s="13">
        <f t="shared" ref="Q104" si="609">S104</f>
        <v>5578.4</v>
      </c>
      <c r="R104" s="29">
        <v>0</v>
      </c>
      <c r="S104" s="36">
        <f>6591.5-1013.1</f>
        <v>5578.4</v>
      </c>
      <c r="T104" s="29">
        <v>0</v>
      </c>
      <c r="U104" s="13">
        <f t="shared" ref="U104" si="610">W104</f>
        <v>0</v>
      </c>
      <c r="V104" s="29">
        <v>0</v>
      </c>
      <c r="W104" s="36">
        <v>0</v>
      </c>
      <c r="X104" s="29">
        <v>0</v>
      </c>
      <c r="Y104" s="13">
        <f t="shared" ref="Y104" si="611">AA104</f>
        <v>0</v>
      </c>
      <c r="Z104" s="29">
        <v>0</v>
      </c>
      <c r="AA104" s="29">
        <v>0</v>
      </c>
      <c r="AB104" s="29">
        <v>0</v>
      </c>
      <c r="AC104" s="13">
        <f t="shared" ref="AC104" si="612">AE104</f>
        <v>0</v>
      </c>
      <c r="AD104" s="29">
        <v>0</v>
      </c>
      <c r="AE104" s="29">
        <v>0</v>
      </c>
      <c r="AF104" s="29">
        <v>0</v>
      </c>
      <c r="AG104" s="13">
        <f t="shared" ref="AG104" si="613">AI104</f>
        <v>0</v>
      </c>
      <c r="AH104" s="29">
        <v>0</v>
      </c>
      <c r="AI104" s="29">
        <v>0</v>
      </c>
      <c r="AJ104" s="29">
        <v>0</v>
      </c>
      <c r="AK104" s="13">
        <f t="shared" ref="AK104" si="614">AM104</f>
        <v>0</v>
      </c>
      <c r="AL104" s="29">
        <v>0</v>
      </c>
      <c r="AM104" s="29">
        <v>0</v>
      </c>
      <c r="AN104" s="29">
        <v>0</v>
      </c>
      <c r="AO104" s="13">
        <f t="shared" ref="AO104" si="615">AQ104</f>
        <v>0</v>
      </c>
      <c r="AP104" s="29">
        <v>0</v>
      </c>
      <c r="AQ104" s="29">
        <v>0</v>
      </c>
      <c r="AR104" s="29">
        <v>0</v>
      </c>
      <c r="AS104" s="13">
        <f t="shared" ref="AS104" si="616">AU104</f>
        <v>0</v>
      </c>
      <c r="AT104" s="29">
        <v>0</v>
      </c>
      <c r="AU104" s="29">
        <v>0</v>
      </c>
      <c r="AV104" s="29">
        <v>0</v>
      </c>
      <c r="AW104" s="13">
        <f t="shared" ref="AW104" si="617">AY104</f>
        <v>0</v>
      </c>
      <c r="AX104" s="29">
        <v>0</v>
      </c>
      <c r="AY104" s="29">
        <v>0</v>
      </c>
      <c r="AZ104" s="29">
        <v>0</v>
      </c>
    </row>
    <row r="105" spans="1:52" ht="78.75" x14ac:dyDescent="0.25">
      <c r="A105" s="10" t="s">
        <v>251</v>
      </c>
      <c r="B105" s="58" t="s">
        <v>243</v>
      </c>
      <c r="C105" s="41" t="s">
        <v>22</v>
      </c>
      <c r="D105" s="11" t="s">
        <v>54</v>
      </c>
      <c r="E105" s="13">
        <f t="shared" si="472"/>
        <v>7399.6</v>
      </c>
      <c r="F105" s="13">
        <f t="shared" si="473"/>
        <v>0</v>
      </c>
      <c r="G105" s="13">
        <f t="shared" si="474"/>
        <v>7399.6</v>
      </c>
      <c r="H105" s="13">
        <f t="shared" si="475"/>
        <v>0</v>
      </c>
      <c r="I105" s="13">
        <f t="shared" ref="I105" si="618">K105</f>
        <v>0</v>
      </c>
      <c r="J105" s="29">
        <v>0</v>
      </c>
      <c r="K105" s="13">
        <v>0</v>
      </c>
      <c r="L105" s="29">
        <v>0</v>
      </c>
      <c r="M105" s="13">
        <f t="shared" ref="M105" si="619">O105</f>
        <v>0</v>
      </c>
      <c r="N105" s="29">
        <v>0</v>
      </c>
      <c r="O105" s="36">
        <v>0</v>
      </c>
      <c r="P105" s="29">
        <v>0</v>
      </c>
      <c r="Q105" s="13">
        <f t="shared" ref="Q105" si="620">S105</f>
        <v>7399.6</v>
      </c>
      <c r="R105" s="29">
        <v>0</v>
      </c>
      <c r="S105" s="36">
        <v>7399.6</v>
      </c>
      <c r="T105" s="29">
        <v>0</v>
      </c>
      <c r="U105" s="13">
        <f t="shared" ref="U105" si="621">W105</f>
        <v>0</v>
      </c>
      <c r="V105" s="29">
        <v>0</v>
      </c>
      <c r="W105" s="36">
        <v>0</v>
      </c>
      <c r="X105" s="29">
        <v>0</v>
      </c>
      <c r="Y105" s="13">
        <f t="shared" ref="Y105" si="622">AA105</f>
        <v>0</v>
      </c>
      <c r="Z105" s="29">
        <v>0</v>
      </c>
      <c r="AA105" s="29">
        <v>0</v>
      </c>
      <c r="AB105" s="29">
        <v>0</v>
      </c>
      <c r="AC105" s="13">
        <f t="shared" ref="AC105" si="623">AE105</f>
        <v>0</v>
      </c>
      <c r="AD105" s="29">
        <v>0</v>
      </c>
      <c r="AE105" s="29">
        <v>0</v>
      </c>
      <c r="AF105" s="29">
        <v>0</v>
      </c>
      <c r="AG105" s="13">
        <f t="shared" ref="AG105" si="624">AI105</f>
        <v>0</v>
      </c>
      <c r="AH105" s="29">
        <v>0</v>
      </c>
      <c r="AI105" s="29">
        <v>0</v>
      </c>
      <c r="AJ105" s="29">
        <v>0</v>
      </c>
      <c r="AK105" s="13">
        <f t="shared" ref="AK105" si="625">AM105</f>
        <v>0</v>
      </c>
      <c r="AL105" s="29">
        <v>0</v>
      </c>
      <c r="AM105" s="29">
        <v>0</v>
      </c>
      <c r="AN105" s="29">
        <v>0</v>
      </c>
      <c r="AO105" s="13">
        <f t="shared" ref="AO105" si="626">AQ105</f>
        <v>0</v>
      </c>
      <c r="AP105" s="29">
        <v>0</v>
      </c>
      <c r="AQ105" s="29">
        <v>0</v>
      </c>
      <c r="AR105" s="29">
        <v>0</v>
      </c>
      <c r="AS105" s="13">
        <f t="shared" ref="AS105" si="627">AU105</f>
        <v>0</v>
      </c>
      <c r="AT105" s="29">
        <v>0</v>
      </c>
      <c r="AU105" s="29">
        <v>0</v>
      </c>
      <c r="AV105" s="29">
        <v>0</v>
      </c>
      <c r="AW105" s="13">
        <f t="shared" ref="AW105" si="628">AY105</f>
        <v>0</v>
      </c>
      <c r="AX105" s="29">
        <v>0</v>
      </c>
      <c r="AY105" s="29">
        <v>0</v>
      </c>
      <c r="AZ105" s="29">
        <v>0</v>
      </c>
    </row>
    <row r="106" spans="1:52" ht="63" x14ac:dyDescent="0.25">
      <c r="A106" s="10" t="s">
        <v>252</v>
      </c>
      <c r="B106" s="58" t="s">
        <v>270</v>
      </c>
      <c r="C106" s="41" t="s">
        <v>22</v>
      </c>
      <c r="D106" s="11" t="s">
        <v>54</v>
      </c>
      <c r="E106" s="13">
        <f t="shared" si="472"/>
        <v>7620.2999999999993</v>
      </c>
      <c r="F106" s="13">
        <f t="shared" si="473"/>
        <v>0</v>
      </c>
      <c r="G106" s="13">
        <f t="shared" si="474"/>
        <v>7620.2999999999993</v>
      </c>
      <c r="H106" s="13">
        <f t="shared" si="475"/>
        <v>0</v>
      </c>
      <c r="I106" s="13">
        <f t="shared" ref="I106" si="629">K106</f>
        <v>0</v>
      </c>
      <c r="J106" s="29">
        <v>0</v>
      </c>
      <c r="K106" s="13">
        <v>0</v>
      </c>
      <c r="L106" s="29">
        <v>0</v>
      </c>
      <c r="M106" s="13">
        <f t="shared" ref="M106" si="630">O106</f>
        <v>0</v>
      </c>
      <c r="N106" s="29">
        <v>0</v>
      </c>
      <c r="O106" s="36">
        <v>0</v>
      </c>
      <c r="P106" s="29">
        <v>0</v>
      </c>
      <c r="Q106" s="13">
        <f t="shared" ref="Q106" si="631">S106</f>
        <v>7620.2999999999993</v>
      </c>
      <c r="R106" s="29">
        <v>0</v>
      </c>
      <c r="S106" s="36">
        <f>7911.9-291.6</f>
        <v>7620.2999999999993</v>
      </c>
      <c r="T106" s="29">
        <v>0</v>
      </c>
      <c r="U106" s="13">
        <f t="shared" ref="U106" si="632">W106</f>
        <v>0</v>
      </c>
      <c r="V106" s="29">
        <v>0</v>
      </c>
      <c r="W106" s="36">
        <v>0</v>
      </c>
      <c r="X106" s="29">
        <v>0</v>
      </c>
      <c r="Y106" s="13">
        <f t="shared" ref="Y106" si="633">AA106</f>
        <v>0</v>
      </c>
      <c r="Z106" s="29">
        <v>0</v>
      </c>
      <c r="AA106" s="29">
        <v>0</v>
      </c>
      <c r="AB106" s="29">
        <v>0</v>
      </c>
      <c r="AC106" s="13">
        <f t="shared" ref="AC106" si="634">AE106</f>
        <v>0</v>
      </c>
      <c r="AD106" s="29">
        <v>0</v>
      </c>
      <c r="AE106" s="29">
        <v>0</v>
      </c>
      <c r="AF106" s="29">
        <v>0</v>
      </c>
      <c r="AG106" s="13">
        <f t="shared" ref="AG106" si="635">AI106</f>
        <v>0</v>
      </c>
      <c r="AH106" s="29">
        <v>0</v>
      </c>
      <c r="AI106" s="29">
        <v>0</v>
      </c>
      <c r="AJ106" s="29">
        <v>0</v>
      </c>
      <c r="AK106" s="13">
        <f t="shared" ref="AK106" si="636">AM106</f>
        <v>0</v>
      </c>
      <c r="AL106" s="29">
        <v>0</v>
      </c>
      <c r="AM106" s="29">
        <v>0</v>
      </c>
      <c r="AN106" s="29">
        <v>0</v>
      </c>
      <c r="AO106" s="13">
        <f t="shared" ref="AO106" si="637">AQ106</f>
        <v>0</v>
      </c>
      <c r="AP106" s="29">
        <v>0</v>
      </c>
      <c r="AQ106" s="29">
        <v>0</v>
      </c>
      <c r="AR106" s="29">
        <v>0</v>
      </c>
      <c r="AS106" s="13">
        <f t="shared" ref="AS106" si="638">AU106</f>
        <v>0</v>
      </c>
      <c r="AT106" s="29">
        <v>0</v>
      </c>
      <c r="AU106" s="29">
        <v>0</v>
      </c>
      <c r="AV106" s="29">
        <v>0</v>
      </c>
      <c r="AW106" s="13">
        <f t="shared" ref="AW106" si="639">AY106</f>
        <v>0</v>
      </c>
      <c r="AX106" s="29">
        <v>0</v>
      </c>
      <c r="AY106" s="29">
        <v>0</v>
      </c>
      <c r="AZ106" s="29">
        <v>0</v>
      </c>
    </row>
    <row r="107" spans="1:52" ht="63" x14ac:dyDescent="0.25">
      <c r="A107" s="10" t="s">
        <v>253</v>
      </c>
      <c r="B107" s="58" t="s">
        <v>271</v>
      </c>
      <c r="C107" s="41" t="s">
        <v>22</v>
      </c>
      <c r="D107" s="11" t="s">
        <v>54</v>
      </c>
      <c r="E107" s="13">
        <f t="shared" si="472"/>
        <v>1226.0999999999999</v>
      </c>
      <c r="F107" s="13">
        <f t="shared" si="473"/>
        <v>0</v>
      </c>
      <c r="G107" s="13">
        <f t="shared" si="474"/>
        <v>1226.0999999999999</v>
      </c>
      <c r="H107" s="13">
        <f t="shared" si="475"/>
        <v>0</v>
      </c>
      <c r="I107" s="13">
        <f t="shared" ref="I107" si="640">K107</f>
        <v>0</v>
      </c>
      <c r="J107" s="29">
        <v>0</v>
      </c>
      <c r="K107" s="13">
        <v>0</v>
      </c>
      <c r="L107" s="29">
        <v>0</v>
      </c>
      <c r="M107" s="13">
        <f t="shared" ref="M107" si="641">O107</f>
        <v>0</v>
      </c>
      <c r="N107" s="29">
        <v>0</v>
      </c>
      <c r="O107" s="36">
        <v>0</v>
      </c>
      <c r="P107" s="29">
        <v>0</v>
      </c>
      <c r="Q107" s="13">
        <f t="shared" ref="Q107" si="642">S107</f>
        <v>1226.0999999999999</v>
      </c>
      <c r="R107" s="29">
        <v>0</v>
      </c>
      <c r="S107" s="36">
        <f>1691.2-465.1</f>
        <v>1226.0999999999999</v>
      </c>
      <c r="T107" s="29">
        <v>0</v>
      </c>
      <c r="U107" s="13">
        <f t="shared" ref="U107" si="643">W107</f>
        <v>0</v>
      </c>
      <c r="V107" s="29">
        <v>0</v>
      </c>
      <c r="W107" s="36">
        <v>0</v>
      </c>
      <c r="X107" s="29">
        <v>0</v>
      </c>
      <c r="Y107" s="13">
        <f t="shared" ref="Y107" si="644">AA107</f>
        <v>0</v>
      </c>
      <c r="Z107" s="29">
        <v>0</v>
      </c>
      <c r="AA107" s="29">
        <v>0</v>
      </c>
      <c r="AB107" s="29">
        <v>0</v>
      </c>
      <c r="AC107" s="13">
        <f t="shared" ref="AC107" si="645">AE107</f>
        <v>0</v>
      </c>
      <c r="AD107" s="29">
        <v>0</v>
      </c>
      <c r="AE107" s="29">
        <v>0</v>
      </c>
      <c r="AF107" s="29">
        <v>0</v>
      </c>
      <c r="AG107" s="13">
        <f t="shared" ref="AG107" si="646">AI107</f>
        <v>0</v>
      </c>
      <c r="AH107" s="29">
        <v>0</v>
      </c>
      <c r="AI107" s="29">
        <v>0</v>
      </c>
      <c r="AJ107" s="29">
        <v>0</v>
      </c>
      <c r="AK107" s="13">
        <f t="shared" ref="AK107" si="647">AM107</f>
        <v>0</v>
      </c>
      <c r="AL107" s="29">
        <v>0</v>
      </c>
      <c r="AM107" s="29">
        <v>0</v>
      </c>
      <c r="AN107" s="29">
        <v>0</v>
      </c>
      <c r="AO107" s="13">
        <f t="shared" ref="AO107" si="648">AQ107</f>
        <v>0</v>
      </c>
      <c r="AP107" s="29">
        <v>0</v>
      </c>
      <c r="AQ107" s="29">
        <v>0</v>
      </c>
      <c r="AR107" s="29">
        <v>0</v>
      </c>
      <c r="AS107" s="13">
        <f t="shared" ref="AS107" si="649">AU107</f>
        <v>0</v>
      </c>
      <c r="AT107" s="29">
        <v>0</v>
      </c>
      <c r="AU107" s="29">
        <v>0</v>
      </c>
      <c r="AV107" s="29">
        <v>0</v>
      </c>
      <c r="AW107" s="13">
        <f t="shared" ref="AW107" si="650">AY107</f>
        <v>0</v>
      </c>
      <c r="AX107" s="29">
        <v>0</v>
      </c>
      <c r="AY107" s="29">
        <v>0</v>
      </c>
      <c r="AZ107" s="29">
        <v>0</v>
      </c>
    </row>
    <row r="108" spans="1:52" ht="63" x14ac:dyDescent="0.25">
      <c r="A108" s="10" t="s">
        <v>254</v>
      </c>
      <c r="B108" s="58" t="s">
        <v>272</v>
      </c>
      <c r="C108" s="41" t="s">
        <v>22</v>
      </c>
      <c r="D108" s="11" t="s">
        <v>54</v>
      </c>
      <c r="E108" s="13">
        <f t="shared" si="472"/>
        <v>7567</v>
      </c>
      <c r="F108" s="13">
        <f t="shared" si="473"/>
        <v>0</v>
      </c>
      <c r="G108" s="13">
        <f t="shared" si="474"/>
        <v>7567</v>
      </c>
      <c r="H108" s="13">
        <f t="shared" si="475"/>
        <v>0</v>
      </c>
      <c r="I108" s="13">
        <f t="shared" ref="I108" si="651">K108</f>
        <v>0</v>
      </c>
      <c r="J108" s="29">
        <v>0</v>
      </c>
      <c r="K108" s="13">
        <v>0</v>
      </c>
      <c r="L108" s="29">
        <v>0</v>
      </c>
      <c r="M108" s="13">
        <f t="shared" ref="M108" si="652">O108</f>
        <v>0</v>
      </c>
      <c r="N108" s="29">
        <v>0</v>
      </c>
      <c r="O108" s="36">
        <v>0</v>
      </c>
      <c r="P108" s="29">
        <v>0</v>
      </c>
      <c r="Q108" s="13">
        <f t="shared" ref="Q108" si="653">S108</f>
        <v>7567</v>
      </c>
      <c r="R108" s="29">
        <v>0</v>
      </c>
      <c r="S108" s="36">
        <f>7789.9-504+281.1</f>
        <v>7567</v>
      </c>
      <c r="T108" s="29">
        <v>0</v>
      </c>
      <c r="U108" s="13">
        <f t="shared" ref="U108" si="654">W108</f>
        <v>0</v>
      </c>
      <c r="V108" s="29">
        <v>0</v>
      </c>
      <c r="W108" s="36">
        <v>0</v>
      </c>
      <c r="X108" s="29">
        <v>0</v>
      </c>
      <c r="Y108" s="13">
        <f t="shared" ref="Y108" si="655">AA108</f>
        <v>0</v>
      </c>
      <c r="Z108" s="29">
        <v>0</v>
      </c>
      <c r="AA108" s="29">
        <v>0</v>
      </c>
      <c r="AB108" s="29">
        <v>0</v>
      </c>
      <c r="AC108" s="13">
        <f t="shared" ref="AC108" si="656">AE108</f>
        <v>0</v>
      </c>
      <c r="AD108" s="29">
        <v>0</v>
      </c>
      <c r="AE108" s="29">
        <v>0</v>
      </c>
      <c r="AF108" s="29">
        <v>0</v>
      </c>
      <c r="AG108" s="13">
        <f t="shared" ref="AG108" si="657">AI108</f>
        <v>0</v>
      </c>
      <c r="AH108" s="29">
        <v>0</v>
      </c>
      <c r="AI108" s="29">
        <v>0</v>
      </c>
      <c r="AJ108" s="29">
        <v>0</v>
      </c>
      <c r="AK108" s="13">
        <f t="shared" ref="AK108" si="658">AM108</f>
        <v>0</v>
      </c>
      <c r="AL108" s="29">
        <v>0</v>
      </c>
      <c r="AM108" s="29">
        <v>0</v>
      </c>
      <c r="AN108" s="29">
        <v>0</v>
      </c>
      <c r="AO108" s="13">
        <f t="shared" ref="AO108" si="659">AQ108</f>
        <v>0</v>
      </c>
      <c r="AP108" s="29">
        <v>0</v>
      </c>
      <c r="AQ108" s="29">
        <v>0</v>
      </c>
      <c r="AR108" s="29">
        <v>0</v>
      </c>
      <c r="AS108" s="13">
        <f t="shared" ref="AS108" si="660">AU108</f>
        <v>0</v>
      </c>
      <c r="AT108" s="29">
        <v>0</v>
      </c>
      <c r="AU108" s="29">
        <v>0</v>
      </c>
      <c r="AV108" s="29">
        <v>0</v>
      </c>
      <c r="AW108" s="13">
        <f t="shared" ref="AW108" si="661">AY108</f>
        <v>0</v>
      </c>
      <c r="AX108" s="29">
        <v>0</v>
      </c>
      <c r="AY108" s="29">
        <v>0</v>
      </c>
      <c r="AZ108" s="29">
        <v>0</v>
      </c>
    </row>
    <row r="109" spans="1:52" ht="63" x14ac:dyDescent="0.25">
      <c r="A109" s="10" t="s">
        <v>286</v>
      </c>
      <c r="B109" s="58" t="s">
        <v>273</v>
      </c>
      <c r="C109" s="41" t="s">
        <v>22</v>
      </c>
      <c r="D109" s="11" t="s">
        <v>54</v>
      </c>
      <c r="E109" s="13">
        <f t="shared" si="472"/>
        <v>6156.9</v>
      </c>
      <c r="F109" s="13">
        <f t="shared" si="473"/>
        <v>0</v>
      </c>
      <c r="G109" s="13">
        <f t="shared" si="474"/>
        <v>6156.9</v>
      </c>
      <c r="H109" s="13">
        <f t="shared" si="475"/>
        <v>0</v>
      </c>
      <c r="I109" s="13">
        <f t="shared" ref="I109" si="662">K109</f>
        <v>0</v>
      </c>
      <c r="J109" s="29">
        <v>0</v>
      </c>
      <c r="K109" s="13">
        <v>0</v>
      </c>
      <c r="L109" s="29">
        <v>0</v>
      </c>
      <c r="M109" s="13">
        <f t="shared" ref="M109" si="663">O109</f>
        <v>0</v>
      </c>
      <c r="N109" s="29">
        <v>0</v>
      </c>
      <c r="O109" s="36">
        <v>0</v>
      </c>
      <c r="P109" s="29">
        <v>0</v>
      </c>
      <c r="Q109" s="13">
        <f t="shared" ref="Q109" si="664">S109</f>
        <v>6156.9</v>
      </c>
      <c r="R109" s="29">
        <v>0</v>
      </c>
      <c r="S109" s="36">
        <f>5906.9+250</f>
        <v>6156.9</v>
      </c>
      <c r="T109" s="29">
        <v>0</v>
      </c>
      <c r="U109" s="13">
        <f t="shared" ref="U109" si="665">W109</f>
        <v>0</v>
      </c>
      <c r="V109" s="29">
        <v>0</v>
      </c>
      <c r="W109" s="36">
        <v>0</v>
      </c>
      <c r="X109" s="29">
        <v>0</v>
      </c>
      <c r="Y109" s="13">
        <f t="shared" ref="Y109" si="666">AA109</f>
        <v>0</v>
      </c>
      <c r="Z109" s="29">
        <v>0</v>
      </c>
      <c r="AA109" s="29">
        <v>0</v>
      </c>
      <c r="AB109" s="29">
        <v>0</v>
      </c>
      <c r="AC109" s="13">
        <f t="shared" ref="AC109" si="667">AE109</f>
        <v>0</v>
      </c>
      <c r="AD109" s="29">
        <v>0</v>
      </c>
      <c r="AE109" s="29">
        <v>0</v>
      </c>
      <c r="AF109" s="29">
        <v>0</v>
      </c>
      <c r="AG109" s="13">
        <f t="shared" ref="AG109" si="668">AI109</f>
        <v>0</v>
      </c>
      <c r="AH109" s="29">
        <v>0</v>
      </c>
      <c r="AI109" s="29">
        <v>0</v>
      </c>
      <c r="AJ109" s="29">
        <v>0</v>
      </c>
      <c r="AK109" s="13">
        <f t="shared" ref="AK109" si="669">AM109</f>
        <v>0</v>
      </c>
      <c r="AL109" s="29">
        <v>0</v>
      </c>
      <c r="AM109" s="29">
        <v>0</v>
      </c>
      <c r="AN109" s="29">
        <v>0</v>
      </c>
      <c r="AO109" s="13">
        <f t="shared" ref="AO109" si="670">AQ109</f>
        <v>0</v>
      </c>
      <c r="AP109" s="29">
        <v>0</v>
      </c>
      <c r="AQ109" s="29">
        <v>0</v>
      </c>
      <c r="AR109" s="29">
        <v>0</v>
      </c>
      <c r="AS109" s="13">
        <f t="shared" ref="AS109" si="671">AU109</f>
        <v>0</v>
      </c>
      <c r="AT109" s="29">
        <v>0</v>
      </c>
      <c r="AU109" s="29">
        <v>0</v>
      </c>
      <c r="AV109" s="29">
        <v>0</v>
      </c>
      <c r="AW109" s="13">
        <f t="shared" ref="AW109" si="672">AY109</f>
        <v>0</v>
      </c>
      <c r="AX109" s="29">
        <v>0</v>
      </c>
      <c r="AY109" s="29">
        <v>0</v>
      </c>
      <c r="AZ109" s="29">
        <v>0</v>
      </c>
    </row>
    <row r="110" spans="1:52" ht="63" x14ac:dyDescent="0.25">
      <c r="A110" s="10" t="s">
        <v>287</v>
      </c>
      <c r="B110" s="58" t="s">
        <v>274</v>
      </c>
      <c r="C110" s="41" t="s">
        <v>22</v>
      </c>
      <c r="D110" s="11" t="s">
        <v>54</v>
      </c>
      <c r="E110" s="13">
        <f t="shared" si="472"/>
        <v>4946</v>
      </c>
      <c r="F110" s="13">
        <f t="shared" si="473"/>
        <v>0</v>
      </c>
      <c r="G110" s="13">
        <f t="shared" si="474"/>
        <v>4946</v>
      </c>
      <c r="H110" s="13">
        <f t="shared" si="475"/>
        <v>0</v>
      </c>
      <c r="I110" s="13">
        <f t="shared" ref="I110" si="673">K110</f>
        <v>0</v>
      </c>
      <c r="J110" s="29">
        <v>0</v>
      </c>
      <c r="K110" s="13">
        <v>0</v>
      </c>
      <c r="L110" s="29">
        <v>0</v>
      </c>
      <c r="M110" s="13">
        <f t="shared" ref="M110" si="674">O110</f>
        <v>0</v>
      </c>
      <c r="N110" s="29">
        <v>0</v>
      </c>
      <c r="O110" s="36">
        <v>0</v>
      </c>
      <c r="P110" s="29">
        <v>0</v>
      </c>
      <c r="Q110" s="13">
        <f t="shared" ref="Q110" si="675">S110</f>
        <v>4946</v>
      </c>
      <c r="R110" s="29">
        <v>0</v>
      </c>
      <c r="S110" s="36">
        <f>4887.6+58.4</f>
        <v>4946</v>
      </c>
      <c r="T110" s="29">
        <v>0</v>
      </c>
      <c r="U110" s="13">
        <f t="shared" ref="U110" si="676">W110</f>
        <v>0</v>
      </c>
      <c r="V110" s="29">
        <v>0</v>
      </c>
      <c r="W110" s="36">
        <v>0</v>
      </c>
      <c r="X110" s="29">
        <v>0</v>
      </c>
      <c r="Y110" s="13">
        <f t="shared" ref="Y110" si="677">AA110</f>
        <v>0</v>
      </c>
      <c r="Z110" s="29">
        <v>0</v>
      </c>
      <c r="AA110" s="29">
        <v>0</v>
      </c>
      <c r="AB110" s="29">
        <v>0</v>
      </c>
      <c r="AC110" s="13">
        <f t="shared" ref="AC110" si="678">AE110</f>
        <v>0</v>
      </c>
      <c r="AD110" s="29">
        <v>0</v>
      </c>
      <c r="AE110" s="29">
        <v>0</v>
      </c>
      <c r="AF110" s="29">
        <v>0</v>
      </c>
      <c r="AG110" s="13">
        <f t="shared" ref="AG110" si="679">AI110</f>
        <v>0</v>
      </c>
      <c r="AH110" s="29">
        <v>0</v>
      </c>
      <c r="AI110" s="29">
        <v>0</v>
      </c>
      <c r="AJ110" s="29">
        <v>0</v>
      </c>
      <c r="AK110" s="13">
        <f t="shared" ref="AK110" si="680">AM110</f>
        <v>0</v>
      </c>
      <c r="AL110" s="29">
        <v>0</v>
      </c>
      <c r="AM110" s="29">
        <v>0</v>
      </c>
      <c r="AN110" s="29">
        <v>0</v>
      </c>
      <c r="AO110" s="13">
        <f t="shared" ref="AO110" si="681">AQ110</f>
        <v>0</v>
      </c>
      <c r="AP110" s="29">
        <v>0</v>
      </c>
      <c r="AQ110" s="29">
        <v>0</v>
      </c>
      <c r="AR110" s="29">
        <v>0</v>
      </c>
      <c r="AS110" s="13">
        <f t="shared" ref="AS110" si="682">AU110</f>
        <v>0</v>
      </c>
      <c r="AT110" s="29">
        <v>0</v>
      </c>
      <c r="AU110" s="29">
        <v>0</v>
      </c>
      <c r="AV110" s="29">
        <v>0</v>
      </c>
      <c r="AW110" s="13">
        <f t="shared" ref="AW110" si="683">AY110</f>
        <v>0</v>
      </c>
      <c r="AX110" s="29">
        <v>0</v>
      </c>
      <c r="AY110" s="29">
        <v>0</v>
      </c>
      <c r="AZ110" s="29">
        <v>0</v>
      </c>
    </row>
    <row r="111" spans="1:52" ht="63" x14ac:dyDescent="0.25">
      <c r="A111" s="10" t="s">
        <v>288</v>
      </c>
      <c r="B111" s="65" t="s">
        <v>275</v>
      </c>
      <c r="C111" s="41" t="s">
        <v>22</v>
      </c>
      <c r="D111" s="11" t="s">
        <v>54</v>
      </c>
      <c r="E111" s="13">
        <f t="shared" si="472"/>
        <v>294.10000000000002</v>
      </c>
      <c r="F111" s="13">
        <f t="shared" si="473"/>
        <v>0</v>
      </c>
      <c r="G111" s="13">
        <f t="shared" si="474"/>
        <v>294.10000000000002</v>
      </c>
      <c r="H111" s="13">
        <f t="shared" si="475"/>
        <v>0</v>
      </c>
      <c r="I111" s="13">
        <f t="shared" ref="I111" si="684">K111</f>
        <v>0</v>
      </c>
      <c r="J111" s="29">
        <v>0</v>
      </c>
      <c r="K111" s="13">
        <v>0</v>
      </c>
      <c r="L111" s="29">
        <v>0</v>
      </c>
      <c r="M111" s="13">
        <f t="shared" ref="M111" si="685">O111</f>
        <v>0</v>
      </c>
      <c r="N111" s="29">
        <v>0</v>
      </c>
      <c r="O111" s="36">
        <v>0</v>
      </c>
      <c r="P111" s="29">
        <v>0</v>
      </c>
      <c r="Q111" s="13">
        <f t="shared" ref="Q111" si="686">S111</f>
        <v>294.10000000000002</v>
      </c>
      <c r="R111" s="29">
        <v>0</v>
      </c>
      <c r="S111" s="51">
        <v>294.10000000000002</v>
      </c>
      <c r="T111" s="29">
        <v>0</v>
      </c>
      <c r="U111" s="13">
        <f t="shared" ref="U111" si="687">W111</f>
        <v>0</v>
      </c>
      <c r="V111" s="29">
        <v>0</v>
      </c>
      <c r="W111" s="36">
        <v>0</v>
      </c>
      <c r="X111" s="29">
        <v>0</v>
      </c>
      <c r="Y111" s="13">
        <f t="shared" ref="Y111" si="688">AA111</f>
        <v>0</v>
      </c>
      <c r="Z111" s="29">
        <v>0</v>
      </c>
      <c r="AA111" s="29">
        <v>0</v>
      </c>
      <c r="AB111" s="29">
        <v>0</v>
      </c>
      <c r="AC111" s="13">
        <f t="shared" ref="AC111" si="689">AE111</f>
        <v>0</v>
      </c>
      <c r="AD111" s="29">
        <v>0</v>
      </c>
      <c r="AE111" s="29">
        <v>0</v>
      </c>
      <c r="AF111" s="29">
        <v>0</v>
      </c>
      <c r="AG111" s="13">
        <f t="shared" ref="AG111" si="690">AI111</f>
        <v>0</v>
      </c>
      <c r="AH111" s="29">
        <v>0</v>
      </c>
      <c r="AI111" s="29">
        <v>0</v>
      </c>
      <c r="AJ111" s="29">
        <v>0</v>
      </c>
      <c r="AK111" s="13">
        <f t="shared" ref="AK111" si="691">AM111</f>
        <v>0</v>
      </c>
      <c r="AL111" s="29">
        <v>0</v>
      </c>
      <c r="AM111" s="29">
        <v>0</v>
      </c>
      <c r="AN111" s="29">
        <v>0</v>
      </c>
      <c r="AO111" s="13">
        <f t="shared" ref="AO111" si="692">AQ111</f>
        <v>0</v>
      </c>
      <c r="AP111" s="29">
        <v>0</v>
      </c>
      <c r="AQ111" s="29">
        <v>0</v>
      </c>
      <c r="AR111" s="29">
        <v>0</v>
      </c>
      <c r="AS111" s="13">
        <f t="shared" ref="AS111" si="693">AU111</f>
        <v>0</v>
      </c>
      <c r="AT111" s="29">
        <v>0</v>
      </c>
      <c r="AU111" s="29">
        <v>0</v>
      </c>
      <c r="AV111" s="29">
        <v>0</v>
      </c>
      <c r="AW111" s="13">
        <f t="shared" ref="AW111" si="694">AY111</f>
        <v>0</v>
      </c>
      <c r="AX111" s="29">
        <v>0</v>
      </c>
      <c r="AY111" s="29">
        <v>0</v>
      </c>
      <c r="AZ111" s="29">
        <v>0</v>
      </c>
    </row>
    <row r="112" spans="1:52" ht="63" x14ac:dyDescent="0.25">
      <c r="A112" s="10" t="s">
        <v>289</v>
      </c>
      <c r="B112" s="58" t="s">
        <v>276</v>
      </c>
      <c r="C112" s="41" t="s">
        <v>22</v>
      </c>
      <c r="D112" s="11" t="s">
        <v>54</v>
      </c>
      <c r="E112" s="13">
        <f t="shared" si="472"/>
        <v>279</v>
      </c>
      <c r="F112" s="13">
        <f t="shared" si="473"/>
        <v>0</v>
      </c>
      <c r="G112" s="13">
        <f t="shared" si="474"/>
        <v>279</v>
      </c>
      <c r="H112" s="13">
        <f t="shared" si="475"/>
        <v>0</v>
      </c>
      <c r="I112" s="13">
        <f t="shared" ref="I112:I115" si="695">K112</f>
        <v>0</v>
      </c>
      <c r="J112" s="29">
        <v>0</v>
      </c>
      <c r="K112" s="13">
        <v>0</v>
      </c>
      <c r="L112" s="29">
        <v>0</v>
      </c>
      <c r="M112" s="13">
        <f t="shared" ref="M112:M115" si="696">O112</f>
        <v>0</v>
      </c>
      <c r="N112" s="29">
        <v>0</v>
      </c>
      <c r="O112" s="36">
        <v>0</v>
      </c>
      <c r="P112" s="29">
        <v>0</v>
      </c>
      <c r="Q112" s="13">
        <f t="shared" ref="Q112:Q115" si="697">S112</f>
        <v>279</v>
      </c>
      <c r="R112" s="49">
        <v>0</v>
      </c>
      <c r="S112" s="60">
        <v>279</v>
      </c>
      <c r="T112" s="50">
        <v>0</v>
      </c>
      <c r="U112" s="13">
        <f t="shared" ref="U112:U115" si="698">W112</f>
        <v>0</v>
      </c>
      <c r="V112" s="29">
        <v>0</v>
      </c>
      <c r="W112" s="36">
        <v>0</v>
      </c>
      <c r="X112" s="29">
        <v>0</v>
      </c>
      <c r="Y112" s="13">
        <f t="shared" ref="Y112:Y115" si="699">AA112</f>
        <v>0</v>
      </c>
      <c r="Z112" s="29">
        <v>0</v>
      </c>
      <c r="AA112" s="29">
        <v>0</v>
      </c>
      <c r="AB112" s="29">
        <v>0</v>
      </c>
      <c r="AC112" s="13">
        <f t="shared" ref="AC112:AC115" si="700">AE112</f>
        <v>0</v>
      </c>
      <c r="AD112" s="29">
        <v>0</v>
      </c>
      <c r="AE112" s="29">
        <v>0</v>
      </c>
      <c r="AF112" s="29">
        <v>0</v>
      </c>
      <c r="AG112" s="13">
        <f t="shared" ref="AG112:AG115" si="701">AI112</f>
        <v>0</v>
      </c>
      <c r="AH112" s="29">
        <v>0</v>
      </c>
      <c r="AI112" s="29">
        <v>0</v>
      </c>
      <c r="AJ112" s="29">
        <v>0</v>
      </c>
      <c r="AK112" s="13">
        <f t="shared" ref="AK112:AK115" si="702">AM112</f>
        <v>0</v>
      </c>
      <c r="AL112" s="29">
        <v>0</v>
      </c>
      <c r="AM112" s="29">
        <v>0</v>
      </c>
      <c r="AN112" s="29">
        <v>0</v>
      </c>
      <c r="AO112" s="13">
        <f t="shared" ref="AO112:AO115" si="703">AQ112</f>
        <v>0</v>
      </c>
      <c r="AP112" s="29">
        <v>0</v>
      </c>
      <c r="AQ112" s="29">
        <v>0</v>
      </c>
      <c r="AR112" s="29">
        <v>0</v>
      </c>
      <c r="AS112" s="13">
        <f t="shared" ref="AS112:AS115" si="704">AU112</f>
        <v>0</v>
      </c>
      <c r="AT112" s="29">
        <v>0</v>
      </c>
      <c r="AU112" s="29">
        <v>0</v>
      </c>
      <c r="AV112" s="29">
        <v>0</v>
      </c>
      <c r="AW112" s="13">
        <f t="shared" ref="AW112:AW115" si="705">AY112</f>
        <v>0</v>
      </c>
      <c r="AX112" s="29">
        <v>0</v>
      </c>
      <c r="AY112" s="29">
        <v>0</v>
      </c>
      <c r="AZ112" s="29">
        <v>0</v>
      </c>
    </row>
    <row r="113" spans="1:52" ht="94.5" x14ac:dyDescent="0.25">
      <c r="A113" s="10" t="s">
        <v>290</v>
      </c>
      <c r="B113" s="65" t="s">
        <v>277</v>
      </c>
      <c r="C113" s="41" t="s">
        <v>22</v>
      </c>
      <c r="D113" s="11" t="s">
        <v>54</v>
      </c>
      <c r="E113" s="13">
        <f t="shared" si="472"/>
        <v>297.3</v>
      </c>
      <c r="F113" s="13">
        <f t="shared" si="473"/>
        <v>0</v>
      </c>
      <c r="G113" s="13">
        <f t="shared" si="474"/>
        <v>297.3</v>
      </c>
      <c r="H113" s="13">
        <f t="shared" si="475"/>
        <v>0</v>
      </c>
      <c r="I113" s="13">
        <f t="shared" si="695"/>
        <v>0</v>
      </c>
      <c r="J113" s="29">
        <v>0</v>
      </c>
      <c r="K113" s="13">
        <v>0</v>
      </c>
      <c r="L113" s="29">
        <v>0</v>
      </c>
      <c r="M113" s="13">
        <f t="shared" si="696"/>
        <v>0</v>
      </c>
      <c r="N113" s="29">
        <v>0</v>
      </c>
      <c r="O113" s="36">
        <v>0</v>
      </c>
      <c r="P113" s="29">
        <v>0</v>
      </c>
      <c r="Q113" s="13">
        <f t="shared" si="697"/>
        <v>297.3</v>
      </c>
      <c r="R113" s="49">
        <v>0</v>
      </c>
      <c r="S113" s="61">
        <f>420-122.7</f>
        <v>297.3</v>
      </c>
      <c r="T113" s="50">
        <v>0</v>
      </c>
      <c r="U113" s="13">
        <f t="shared" si="698"/>
        <v>0</v>
      </c>
      <c r="V113" s="29">
        <v>0</v>
      </c>
      <c r="W113" s="36">
        <v>0</v>
      </c>
      <c r="X113" s="29">
        <v>0</v>
      </c>
      <c r="Y113" s="13">
        <f t="shared" si="699"/>
        <v>0</v>
      </c>
      <c r="Z113" s="29">
        <v>0</v>
      </c>
      <c r="AA113" s="29">
        <v>0</v>
      </c>
      <c r="AB113" s="29">
        <v>0</v>
      </c>
      <c r="AC113" s="13">
        <f t="shared" si="700"/>
        <v>0</v>
      </c>
      <c r="AD113" s="29">
        <v>0</v>
      </c>
      <c r="AE113" s="29">
        <v>0</v>
      </c>
      <c r="AF113" s="29">
        <v>0</v>
      </c>
      <c r="AG113" s="13">
        <f t="shared" si="701"/>
        <v>0</v>
      </c>
      <c r="AH113" s="29">
        <v>0</v>
      </c>
      <c r="AI113" s="29">
        <v>0</v>
      </c>
      <c r="AJ113" s="29">
        <v>0</v>
      </c>
      <c r="AK113" s="13">
        <f t="shared" si="702"/>
        <v>0</v>
      </c>
      <c r="AL113" s="29">
        <v>0</v>
      </c>
      <c r="AM113" s="29">
        <v>0</v>
      </c>
      <c r="AN113" s="29">
        <v>0</v>
      </c>
      <c r="AO113" s="13">
        <f t="shared" si="703"/>
        <v>0</v>
      </c>
      <c r="AP113" s="29">
        <v>0</v>
      </c>
      <c r="AQ113" s="29">
        <v>0</v>
      </c>
      <c r="AR113" s="29">
        <v>0</v>
      </c>
      <c r="AS113" s="13">
        <f t="shared" si="704"/>
        <v>0</v>
      </c>
      <c r="AT113" s="29">
        <v>0</v>
      </c>
      <c r="AU113" s="29">
        <v>0</v>
      </c>
      <c r="AV113" s="29">
        <v>0</v>
      </c>
      <c r="AW113" s="13">
        <f t="shared" si="705"/>
        <v>0</v>
      </c>
      <c r="AX113" s="29">
        <v>0</v>
      </c>
      <c r="AY113" s="29">
        <v>0</v>
      </c>
      <c r="AZ113" s="29">
        <v>0</v>
      </c>
    </row>
    <row r="114" spans="1:52" ht="94.5" x14ac:dyDescent="0.25">
      <c r="A114" s="10" t="s">
        <v>291</v>
      </c>
      <c r="B114" s="65" t="s">
        <v>278</v>
      </c>
      <c r="C114" s="41" t="s">
        <v>22</v>
      </c>
      <c r="D114" s="11" t="s">
        <v>54</v>
      </c>
      <c r="E114" s="13">
        <f t="shared" si="472"/>
        <v>160.69999999999999</v>
      </c>
      <c r="F114" s="13">
        <f t="shared" si="473"/>
        <v>0</v>
      </c>
      <c r="G114" s="13">
        <f t="shared" si="474"/>
        <v>160.69999999999999</v>
      </c>
      <c r="H114" s="13">
        <f t="shared" si="475"/>
        <v>0</v>
      </c>
      <c r="I114" s="13">
        <f t="shared" ref="I114" si="706">K114</f>
        <v>0</v>
      </c>
      <c r="J114" s="29">
        <v>0</v>
      </c>
      <c r="K114" s="13">
        <v>0</v>
      </c>
      <c r="L114" s="29">
        <v>0</v>
      </c>
      <c r="M114" s="13">
        <f t="shared" ref="M114" si="707">O114</f>
        <v>0</v>
      </c>
      <c r="N114" s="29">
        <v>0</v>
      </c>
      <c r="O114" s="36">
        <v>0</v>
      </c>
      <c r="P114" s="29">
        <v>0</v>
      </c>
      <c r="Q114" s="13">
        <f t="shared" ref="Q114" si="708">S114</f>
        <v>160.69999999999999</v>
      </c>
      <c r="R114" s="49">
        <v>0</v>
      </c>
      <c r="S114" s="61">
        <f>228.5-67.8</f>
        <v>160.69999999999999</v>
      </c>
      <c r="T114" s="50">
        <v>0</v>
      </c>
      <c r="U114" s="13">
        <f t="shared" ref="U114" si="709">W114</f>
        <v>0</v>
      </c>
      <c r="V114" s="29">
        <v>0</v>
      </c>
      <c r="W114" s="36">
        <v>0</v>
      </c>
      <c r="X114" s="29">
        <v>0</v>
      </c>
      <c r="Y114" s="13">
        <f t="shared" ref="Y114" si="710">AA114</f>
        <v>0</v>
      </c>
      <c r="Z114" s="29">
        <v>0</v>
      </c>
      <c r="AA114" s="29">
        <v>0</v>
      </c>
      <c r="AB114" s="29">
        <v>0</v>
      </c>
      <c r="AC114" s="13">
        <f t="shared" ref="AC114" si="711">AE114</f>
        <v>0</v>
      </c>
      <c r="AD114" s="29">
        <v>0</v>
      </c>
      <c r="AE114" s="29">
        <v>0</v>
      </c>
      <c r="AF114" s="29">
        <v>0</v>
      </c>
      <c r="AG114" s="13">
        <f t="shared" ref="AG114" si="712">AI114</f>
        <v>0</v>
      </c>
      <c r="AH114" s="29">
        <v>0</v>
      </c>
      <c r="AI114" s="29">
        <v>0</v>
      </c>
      <c r="AJ114" s="29">
        <v>0</v>
      </c>
      <c r="AK114" s="13">
        <f t="shared" ref="AK114" si="713">AM114</f>
        <v>0</v>
      </c>
      <c r="AL114" s="29">
        <v>0</v>
      </c>
      <c r="AM114" s="29">
        <v>0</v>
      </c>
      <c r="AN114" s="29">
        <v>0</v>
      </c>
      <c r="AO114" s="13">
        <f t="shared" ref="AO114" si="714">AQ114</f>
        <v>0</v>
      </c>
      <c r="AP114" s="29">
        <v>0</v>
      </c>
      <c r="AQ114" s="29">
        <v>0</v>
      </c>
      <c r="AR114" s="29">
        <v>0</v>
      </c>
      <c r="AS114" s="13">
        <f t="shared" ref="AS114" si="715">AU114</f>
        <v>0</v>
      </c>
      <c r="AT114" s="29">
        <v>0</v>
      </c>
      <c r="AU114" s="29">
        <v>0</v>
      </c>
      <c r="AV114" s="29">
        <v>0</v>
      </c>
      <c r="AW114" s="13">
        <f t="shared" ref="AW114" si="716">AY114</f>
        <v>0</v>
      </c>
      <c r="AX114" s="29">
        <v>0</v>
      </c>
      <c r="AY114" s="29">
        <v>0</v>
      </c>
      <c r="AZ114" s="29">
        <v>0</v>
      </c>
    </row>
    <row r="115" spans="1:52" ht="110.25" x14ac:dyDescent="0.25">
      <c r="A115" s="10" t="s">
        <v>292</v>
      </c>
      <c r="B115" s="58" t="s">
        <v>280</v>
      </c>
      <c r="C115" s="41" t="s">
        <v>22</v>
      </c>
      <c r="D115" s="11" t="s">
        <v>54</v>
      </c>
      <c r="E115" s="13">
        <f t="shared" si="472"/>
        <v>595.1</v>
      </c>
      <c r="F115" s="13">
        <f t="shared" si="473"/>
        <v>0</v>
      </c>
      <c r="G115" s="13">
        <f t="shared" si="474"/>
        <v>595.1</v>
      </c>
      <c r="H115" s="13">
        <f t="shared" si="475"/>
        <v>0</v>
      </c>
      <c r="I115" s="13">
        <f t="shared" si="695"/>
        <v>0</v>
      </c>
      <c r="J115" s="29">
        <v>0</v>
      </c>
      <c r="K115" s="13">
        <v>0</v>
      </c>
      <c r="L115" s="29">
        <v>0</v>
      </c>
      <c r="M115" s="13">
        <f t="shared" si="696"/>
        <v>0</v>
      </c>
      <c r="N115" s="29">
        <v>0</v>
      </c>
      <c r="O115" s="36">
        <v>0</v>
      </c>
      <c r="P115" s="29">
        <v>0</v>
      </c>
      <c r="Q115" s="13">
        <f t="shared" si="697"/>
        <v>0</v>
      </c>
      <c r="R115" s="49">
        <v>0</v>
      </c>
      <c r="S115" s="63">
        <v>0</v>
      </c>
      <c r="T115" s="50">
        <v>0</v>
      </c>
      <c r="U115" s="13">
        <f t="shared" si="698"/>
        <v>595.1</v>
      </c>
      <c r="V115" s="29">
        <v>0</v>
      </c>
      <c r="W115" s="36">
        <v>595.1</v>
      </c>
      <c r="X115" s="29">
        <v>0</v>
      </c>
      <c r="Y115" s="13">
        <f t="shared" si="699"/>
        <v>0</v>
      </c>
      <c r="Z115" s="29">
        <v>0</v>
      </c>
      <c r="AA115" s="29">
        <v>0</v>
      </c>
      <c r="AB115" s="29">
        <v>0</v>
      </c>
      <c r="AC115" s="13">
        <f t="shared" si="700"/>
        <v>0</v>
      </c>
      <c r="AD115" s="29">
        <v>0</v>
      </c>
      <c r="AE115" s="29">
        <v>0</v>
      </c>
      <c r="AF115" s="29">
        <v>0</v>
      </c>
      <c r="AG115" s="13">
        <f t="shared" si="701"/>
        <v>0</v>
      </c>
      <c r="AH115" s="29">
        <v>0</v>
      </c>
      <c r="AI115" s="29">
        <v>0</v>
      </c>
      <c r="AJ115" s="29">
        <v>0</v>
      </c>
      <c r="AK115" s="13">
        <f t="shared" si="702"/>
        <v>0</v>
      </c>
      <c r="AL115" s="29">
        <v>0</v>
      </c>
      <c r="AM115" s="29">
        <v>0</v>
      </c>
      <c r="AN115" s="29">
        <v>0</v>
      </c>
      <c r="AO115" s="13">
        <f t="shared" si="703"/>
        <v>0</v>
      </c>
      <c r="AP115" s="29">
        <v>0</v>
      </c>
      <c r="AQ115" s="29">
        <v>0</v>
      </c>
      <c r="AR115" s="29">
        <v>0</v>
      </c>
      <c r="AS115" s="13">
        <f t="shared" si="704"/>
        <v>0</v>
      </c>
      <c r="AT115" s="29">
        <v>0</v>
      </c>
      <c r="AU115" s="29">
        <v>0</v>
      </c>
      <c r="AV115" s="29">
        <v>0</v>
      </c>
      <c r="AW115" s="13">
        <f t="shared" si="705"/>
        <v>0</v>
      </c>
      <c r="AX115" s="29">
        <v>0</v>
      </c>
      <c r="AY115" s="29">
        <v>0</v>
      </c>
      <c r="AZ115" s="29">
        <v>0</v>
      </c>
    </row>
    <row r="116" spans="1:52" ht="110.25" x14ac:dyDescent="0.25">
      <c r="A116" s="10" t="s">
        <v>293</v>
      </c>
      <c r="B116" s="58" t="s">
        <v>281</v>
      </c>
      <c r="C116" s="41" t="s">
        <v>22</v>
      </c>
      <c r="D116" s="11" t="s">
        <v>54</v>
      </c>
      <c r="E116" s="13">
        <f t="shared" si="472"/>
        <v>598.79999999999995</v>
      </c>
      <c r="F116" s="13">
        <f t="shared" si="473"/>
        <v>0</v>
      </c>
      <c r="G116" s="13">
        <f t="shared" si="474"/>
        <v>598.79999999999995</v>
      </c>
      <c r="H116" s="13">
        <f t="shared" si="475"/>
        <v>0</v>
      </c>
      <c r="I116" s="13">
        <f t="shared" ref="I116" si="717">K116</f>
        <v>0</v>
      </c>
      <c r="J116" s="29">
        <v>0</v>
      </c>
      <c r="K116" s="13">
        <v>0</v>
      </c>
      <c r="L116" s="29">
        <v>0</v>
      </c>
      <c r="M116" s="13">
        <f t="shared" ref="M116" si="718">O116</f>
        <v>0</v>
      </c>
      <c r="N116" s="29">
        <v>0</v>
      </c>
      <c r="O116" s="36">
        <v>0</v>
      </c>
      <c r="P116" s="29">
        <v>0</v>
      </c>
      <c r="Q116" s="13">
        <f t="shared" ref="Q116" si="719">S116</f>
        <v>0</v>
      </c>
      <c r="R116" s="49">
        <v>0</v>
      </c>
      <c r="S116" s="63">
        <v>0</v>
      </c>
      <c r="T116" s="50">
        <v>0</v>
      </c>
      <c r="U116" s="13">
        <f t="shared" ref="U116" si="720">W116</f>
        <v>598.79999999999995</v>
      </c>
      <c r="V116" s="29">
        <v>0</v>
      </c>
      <c r="W116" s="36">
        <v>598.79999999999995</v>
      </c>
      <c r="X116" s="29">
        <v>0</v>
      </c>
      <c r="Y116" s="13">
        <f t="shared" ref="Y116" si="721">AA116</f>
        <v>0</v>
      </c>
      <c r="Z116" s="29">
        <v>0</v>
      </c>
      <c r="AA116" s="29">
        <v>0</v>
      </c>
      <c r="AB116" s="29">
        <v>0</v>
      </c>
      <c r="AC116" s="13">
        <f t="shared" ref="AC116" si="722">AE116</f>
        <v>0</v>
      </c>
      <c r="AD116" s="29">
        <v>0</v>
      </c>
      <c r="AE116" s="29">
        <v>0</v>
      </c>
      <c r="AF116" s="29">
        <v>0</v>
      </c>
      <c r="AG116" s="13">
        <f t="shared" ref="AG116" si="723">AI116</f>
        <v>0</v>
      </c>
      <c r="AH116" s="29">
        <v>0</v>
      </c>
      <c r="AI116" s="29">
        <v>0</v>
      </c>
      <c r="AJ116" s="29">
        <v>0</v>
      </c>
      <c r="AK116" s="13">
        <f t="shared" ref="AK116" si="724">AM116</f>
        <v>0</v>
      </c>
      <c r="AL116" s="29">
        <v>0</v>
      </c>
      <c r="AM116" s="29">
        <v>0</v>
      </c>
      <c r="AN116" s="29">
        <v>0</v>
      </c>
      <c r="AO116" s="13">
        <f t="shared" ref="AO116" si="725">AQ116</f>
        <v>0</v>
      </c>
      <c r="AP116" s="29">
        <v>0</v>
      </c>
      <c r="AQ116" s="29">
        <v>0</v>
      </c>
      <c r="AR116" s="29">
        <v>0</v>
      </c>
      <c r="AS116" s="13">
        <f t="shared" ref="AS116" si="726">AU116</f>
        <v>0</v>
      </c>
      <c r="AT116" s="29">
        <v>0</v>
      </c>
      <c r="AU116" s="29">
        <v>0</v>
      </c>
      <c r="AV116" s="29">
        <v>0</v>
      </c>
      <c r="AW116" s="13">
        <f t="shared" ref="AW116" si="727">AY116</f>
        <v>0</v>
      </c>
      <c r="AX116" s="29">
        <v>0</v>
      </c>
      <c r="AY116" s="29">
        <v>0</v>
      </c>
      <c r="AZ116" s="29">
        <v>0</v>
      </c>
    </row>
    <row r="117" spans="1:52" ht="110.25" x14ac:dyDescent="0.25">
      <c r="A117" s="10" t="s">
        <v>294</v>
      </c>
      <c r="B117" s="58" t="s">
        <v>282</v>
      </c>
      <c r="C117" s="41" t="s">
        <v>22</v>
      </c>
      <c r="D117" s="11" t="s">
        <v>54</v>
      </c>
      <c r="E117" s="13">
        <f t="shared" si="472"/>
        <v>598</v>
      </c>
      <c r="F117" s="13">
        <f t="shared" si="473"/>
        <v>0</v>
      </c>
      <c r="G117" s="13">
        <f t="shared" si="474"/>
        <v>598</v>
      </c>
      <c r="H117" s="13">
        <f t="shared" si="475"/>
        <v>0</v>
      </c>
      <c r="I117" s="13">
        <f t="shared" ref="I117" si="728">K117</f>
        <v>0</v>
      </c>
      <c r="J117" s="29">
        <v>0</v>
      </c>
      <c r="K117" s="13">
        <v>0</v>
      </c>
      <c r="L117" s="29">
        <v>0</v>
      </c>
      <c r="M117" s="13">
        <f t="shared" ref="M117" si="729">O117</f>
        <v>0</v>
      </c>
      <c r="N117" s="29">
        <v>0</v>
      </c>
      <c r="O117" s="36">
        <v>0</v>
      </c>
      <c r="P117" s="29">
        <v>0</v>
      </c>
      <c r="Q117" s="13">
        <f t="shared" ref="Q117" si="730">S117</f>
        <v>0</v>
      </c>
      <c r="R117" s="49">
        <v>0</v>
      </c>
      <c r="S117" s="63">
        <v>0</v>
      </c>
      <c r="T117" s="50">
        <v>0</v>
      </c>
      <c r="U117" s="13">
        <f t="shared" ref="U117" si="731">W117</f>
        <v>598</v>
      </c>
      <c r="V117" s="29">
        <v>0</v>
      </c>
      <c r="W117" s="36">
        <v>598</v>
      </c>
      <c r="X117" s="29">
        <v>0</v>
      </c>
      <c r="Y117" s="13">
        <f t="shared" ref="Y117" si="732">AA117</f>
        <v>0</v>
      </c>
      <c r="Z117" s="29">
        <v>0</v>
      </c>
      <c r="AA117" s="29">
        <v>0</v>
      </c>
      <c r="AB117" s="29">
        <v>0</v>
      </c>
      <c r="AC117" s="13">
        <f t="shared" ref="AC117" si="733">AE117</f>
        <v>0</v>
      </c>
      <c r="AD117" s="29">
        <v>0</v>
      </c>
      <c r="AE117" s="29">
        <v>0</v>
      </c>
      <c r="AF117" s="29">
        <v>0</v>
      </c>
      <c r="AG117" s="13">
        <f t="shared" ref="AG117" si="734">AI117</f>
        <v>0</v>
      </c>
      <c r="AH117" s="29">
        <v>0</v>
      </c>
      <c r="AI117" s="29">
        <v>0</v>
      </c>
      <c r="AJ117" s="29">
        <v>0</v>
      </c>
      <c r="AK117" s="13">
        <f t="shared" ref="AK117" si="735">AM117</f>
        <v>0</v>
      </c>
      <c r="AL117" s="29">
        <v>0</v>
      </c>
      <c r="AM117" s="29">
        <v>0</v>
      </c>
      <c r="AN117" s="29">
        <v>0</v>
      </c>
      <c r="AO117" s="13">
        <f t="shared" ref="AO117" si="736">AQ117</f>
        <v>0</v>
      </c>
      <c r="AP117" s="29">
        <v>0</v>
      </c>
      <c r="AQ117" s="29">
        <v>0</v>
      </c>
      <c r="AR117" s="29">
        <v>0</v>
      </c>
      <c r="AS117" s="13">
        <f t="shared" ref="AS117" si="737">AU117</f>
        <v>0</v>
      </c>
      <c r="AT117" s="29">
        <v>0</v>
      </c>
      <c r="AU117" s="29">
        <v>0</v>
      </c>
      <c r="AV117" s="29">
        <v>0</v>
      </c>
      <c r="AW117" s="13">
        <f t="shared" ref="AW117" si="738">AY117</f>
        <v>0</v>
      </c>
      <c r="AX117" s="29">
        <v>0</v>
      </c>
      <c r="AY117" s="29">
        <v>0</v>
      </c>
      <c r="AZ117" s="29">
        <v>0</v>
      </c>
    </row>
    <row r="118" spans="1:52" ht="110.25" x14ac:dyDescent="0.25">
      <c r="A118" s="10" t="s">
        <v>295</v>
      </c>
      <c r="B118" s="58" t="s">
        <v>283</v>
      </c>
      <c r="C118" s="41" t="s">
        <v>22</v>
      </c>
      <c r="D118" s="11" t="s">
        <v>54</v>
      </c>
      <c r="E118" s="13">
        <f t="shared" ref="E118:E147" si="739">I118+M118+Q118+U118+Y118+AC118+AG118+AK118+AO118</f>
        <v>594.70000000000005</v>
      </c>
      <c r="F118" s="13">
        <f t="shared" ref="F118:F147" si="740">J118+N118+R118+V118+Z118+AD118+AH118+AL118+AP118</f>
        <v>0</v>
      </c>
      <c r="G118" s="13">
        <f t="shared" ref="G118:G147" si="741">K118+O118+S118+W118+AA118+AE118+AI118+AM118+AQ118</f>
        <v>594.70000000000005</v>
      </c>
      <c r="H118" s="13">
        <f t="shared" ref="H118:H147" si="742">L118+P118+T118+X118+AB118+AF118+AJ118+AN118+AR118</f>
        <v>0</v>
      </c>
      <c r="I118" s="13">
        <f t="shared" ref="I118" si="743">K118</f>
        <v>0</v>
      </c>
      <c r="J118" s="29">
        <v>0</v>
      </c>
      <c r="K118" s="13">
        <v>0</v>
      </c>
      <c r="L118" s="29">
        <v>0</v>
      </c>
      <c r="M118" s="13">
        <f t="shared" ref="M118" si="744">O118</f>
        <v>0</v>
      </c>
      <c r="N118" s="29">
        <v>0</v>
      </c>
      <c r="O118" s="36">
        <v>0</v>
      </c>
      <c r="P118" s="29">
        <v>0</v>
      </c>
      <c r="Q118" s="13">
        <f t="shared" ref="Q118" si="745">S118</f>
        <v>0</v>
      </c>
      <c r="R118" s="49">
        <v>0</v>
      </c>
      <c r="S118" s="63">
        <v>0</v>
      </c>
      <c r="T118" s="50">
        <v>0</v>
      </c>
      <c r="U118" s="13">
        <f t="shared" ref="U118" si="746">W118</f>
        <v>594.70000000000005</v>
      </c>
      <c r="V118" s="29">
        <v>0</v>
      </c>
      <c r="W118" s="36">
        <v>594.70000000000005</v>
      </c>
      <c r="X118" s="29">
        <v>0</v>
      </c>
      <c r="Y118" s="13">
        <f t="shared" ref="Y118" si="747">AA118</f>
        <v>0</v>
      </c>
      <c r="Z118" s="29">
        <v>0</v>
      </c>
      <c r="AA118" s="29">
        <v>0</v>
      </c>
      <c r="AB118" s="29">
        <v>0</v>
      </c>
      <c r="AC118" s="13">
        <f t="shared" ref="AC118" si="748">AE118</f>
        <v>0</v>
      </c>
      <c r="AD118" s="29">
        <v>0</v>
      </c>
      <c r="AE118" s="29">
        <v>0</v>
      </c>
      <c r="AF118" s="29">
        <v>0</v>
      </c>
      <c r="AG118" s="13">
        <f t="shared" ref="AG118" si="749">AI118</f>
        <v>0</v>
      </c>
      <c r="AH118" s="29">
        <v>0</v>
      </c>
      <c r="AI118" s="29">
        <v>0</v>
      </c>
      <c r="AJ118" s="29">
        <v>0</v>
      </c>
      <c r="AK118" s="13">
        <f t="shared" ref="AK118" si="750">AM118</f>
        <v>0</v>
      </c>
      <c r="AL118" s="29">
        <v>0</v>
      </c>
      <c r="AM118" s="29">
        <v>0</v>
      </c>
      <c r="AN118" s="29">
        <v>0</v>
      </c>
      <c r="AO118" s="13">
        <f t="shared" ref="AO118" si="751">AQ118</f>
        <v>0</v>
      </c>
      <c r="AP118" s="29">
        <v>0</v>
      </c>
      <c r="AQ118" s="29">
        <v>0</v>
      </c>
      <c r="AR118" s="29">
        <v>0</v>
      </c>
      <c r="AS118" s="13">
        <f t="shared" ref="AS118" si="752">AU118</f>
        <v>0</v>
      </c>
      <c r="AT118" s="29">
        <v>0</v>
      </c>
      <c r="AU118" s="29">
        <v>0</v>
      </c>
      <c r="AV118" s="29">
        <v>0</v>
      </c>
      <c r="AW118" s="13">
        <f t="shared" ref="AW118" si="753">AY118</f>
        <v>0</v>
      </c>
      <c r="AX118" s="29">
        <v>0</v>
      </c>
      <c r="AY118" s="29">
        <v>0</v>
      </c>
      <c r="AZ118" s="29">
        <v>0</v>
      </c>
    </row>
    <row r="119" spans="1:52" ht="110.25" x14ac:dyDescent="0.25">
      <c r="A119" s="10" t="s">
        <v>296</v>
      </c>
      <c r="B119" s="58" t="s">
        <v>284</v>
      </c>
      <c r="C119" s="41" t="s">
        <v>22</v>
      </c>
      <c r="D119" s="11" t="s">
        <v>54</v>
      </c>
      <c r="E119" s="13">
        <f t="shared" si="739"/>
        <v>594.70000000000005</v>
      </c>
      <c r="F119" s="13">
        <f t="shared" si="740"/>
        <v>0</v>
      </c>
      <c r="G119" s="13">
        <f t="shared" si="741"/>
        <v>594.70000000000005</v>
      </c>
      <c r="H119" s="13">
        <f t="shared" si="742"/>
        <v>0</v>
      </c>
      <c r="I119" s="13">
        <f t="shared" ref="I119" si="754">K119</f>
        <v>0</v>
      </c>
      <c r="J119" s="29">
        <v>0</v>
      </c>
      <c r="K119" s="13">
        <v>0</v>
      </c>
      <c r="L119" s="29">
        <v>0</v>
      </c>
      <c r="M119" s="13">
        <f t="shared" ref="M119" si="755">O119</f>
        <v>0</v>
      </c>
      <c r="N119" s="29">
        <v>0</v>
      </c>
      <c r="O119" s="36">
        <v>0</v>
      </c>
      <c r="P119" s="29">
        <v>0</v>
      </c>
      <c r="Q119" s="13">
        <f t="shared" ref="Q119" si="756">S119</f>
        <v>0</v>
      </c>
      <c r="R119" s="49">
        <v>0</v>
      </c>
      <c r="S119" s="63">
        <v>0</v>
      </c>
      <c r="T119" s="50">
        <v>0</v>
      </c>
      <c r="U119" s="13">
        <f t="shared" ref="U119" si="757">W119</f>
        <v>594.70000000000005</v>
      </c>
      <c r="V119" s="29">
        <v>0</v>
      </c>
      <c r="W119" s="36">
        <v>594.70000000000005</v>
      </c>
      <c r="X119" s="29">
        <v>0</v>
      </c>
      <c r="Y119" s="13">
        <f t="shared" ref="Y119" si="758">AA119</f>
        <v>0</v>
      </c>
      <c r="Z119" s="29">
        <v>0</v>
      </c>
      <c r="AA119" s="29">
        <v>0</v>
      </c>
      <c r="AB119" s="29">
        <v>0</v>
      </c>
      <c r="AC119" s="13">
        <f t="shared" ref="AC119" si="759">AE119</f>
        <v>0</v>
      </c>
      <c r="AD119" s="29">
        <v>0</v>
      </c>
      <c r="AE119" s="29">
        <v>0</v>
      </c>
      <c r="AF119" s="29">
        <v>0</v>
      </c>
      <c r="AG119" s="13">
        <f t="shared" ref="AG119" si="760">AI119</f>
        <v>0</v>
      </c>
      <c r="AH119" s="29">
        <v>0</v>
      </c>
      <c r="AI119" s="29">
        <v>0</v>
      </c>
      <c r="AJ119" s="29">
        <v>0</v>
      </c>
      <c r="AK119" s="13">
        <f t="shared" ref="AK119" si="761">AM119</f>
        <v>0</v>
      </c>
      <c r="AL119" s="29">
        <v>0</v>
      </c>
      <c r="AM119" s="29">
        <v>0</v>
      </c>
      <c r="AN119" s="29">
        <v>0</v>
      </c>
      <c r="AO119" s="13">
        <f t="shared" ref="AO119" si="762">AQ119</f>
        <v>0</v>
      </c>
      <c r="AP119" s="29">
        <v>0</v>
      </c>
      <c r="AQ119" s="29">
        <v>0</v>
      </c>
      <c r="AR119" s="29">
        <v>0</v>
      </c>
      <c r="AS119" s="13">
        <f t="shared" ref="AS119" si="763">AU119</f>
        <v>0</v>
      </c>
      <c r="AT119" s="29">
        <v>0</v>
      </c>
      <c r="AU119" s="29">
        <v>0</v>
      </c>
      <c r="AV119" s="29">
        <v>0</v>
      </c>
      <c r="AW119" s="13">
        <f t="shared" ref="AW119" si="764">AY119</f>
        <v>0</v>
      </c>
      <c r="AX119" s="29">
        <v>0</v>
      </c>
      <c r="AY119" s="29">
        <v>0</v>
      </c>
      <c r="AZ119" s="29">
        <v>0</v>
      </c>
    </row>
    <row r="120" spans="1:52" ht="78.75" x14ac:dyDescent="0.25">
      <c r="A120" s="10" t="s">
        <v>297</v>
      </c>
      <c r="B120" s="58" t="s">
        <v>309</v>
      </c>
      <c r="C120" s="41" t="s">
        <v>22</v>
      </c>
      <c r="D120" s="11" t="s">
        <v>54</v>
      </c>
      <c r="E120" s="13">
        <f t="shared" si="739"/>
        <v>1050.4000000000001</v>
      </c>
      <c r="F120" s="13">
        <f t="shared" si="740"/>
        <v>0</v>
      </c>
      <c r="G120" s="13">
        <f t="shared" si="741"/>
        <v>1050.4000000000001</v>
      </c>
      <c r="H120" s="13">
        <f t="shared" si="742"/>
        <v>0</v>
      </c>
      <c r="I120" s="13">
        <f t="shared" ref="I120" si="765">K120</f>
        <v>0</v>
      </c>
      <c r="J120" s="29">
        <v>0</v>
      </c>
      <c r="K120" s="13">
        <v>0</v>
      </c>
      <c r="L120" s="29">
        <v>0</v>
      </c>
      <c r="M120" s="13">
        <f t="shared" ref="M120" si="766">O120</f>
        <v>0</v>
      </c>
      <c r="N120" s="29">
        <v>0</v>
      </c>
      <c r="O120" s="36">
        <v>0</v>
      </c>
      <c r="P120" s="29">
        <v>0</v>
      </c>
      <c r="Q120" s="13">
        <f t="shared" ref="Q120" si="767">S120</f>
        <v>1050.4000000000001</v>
      </c>
      <c r="R120" s="49">
        <v>0</v>
      </c>
      <c r="S120" s="59">
        <v>1050.4000000000001</v>
      </c>
      <c r="T120" s="50">
        <v>0</v>
      </c>
      <c r="U120" s="13">
        <f t="shared" ref="U120" si="768">W120</f>
        <v>0</v>
      </c>
      <c r="V120" s="29">
        <v>0</v>
      </c>
      <c r="W120" s="36">
        <v>0</v>
      </c>
      <c r="X120" s="29">
        <v>0</v>
      </c>
      <c r="Y120" s="13">
        <f t="shared" ref="Y120" si="769">AA120</f>
        <v>0</v>
      </c>
      <c r="Z120" s="29">
        <v>0</v>
      </c>
      <c r="AA120" s="29">
        <v>0</v>
      </c>
      <c r="AB120" s="29">
        <v>0</v>
      </c>
      <c r="AC120" s="13">
        <f t="shared" ref="AC120" si="770">AE120</f>
        <v>0</v>
      </c>
      <c r="AD120" s="29">
        <v>0</v>
      </c>
      <c r="AE120" s="29">
        <v>0</v>
      </c>
      <c r="AF120" s="29">
        <v>0</v>
      </c>
      <c r="AG120" s="13">
        <f t="shared" ref="AG120" si="771">AI120</f>
        <v>0</v>
      </c>
      <c r="AH120" s="29">
        <v>0</v>
      </c>
      <c r="AI120" s="29">
        <v>0</v>
      </c>
      <c r="AJ120" s="29">
        <v>0</v>
      </c>
      <c r="AK120" s="13">
        <f t="shared" ref="AK120" si="772">AM120</f>
        <v>0</v>
      </c>
      <c r="AL120" s="29">
        <v>0</v>
      </c>
      <c r="AM120" s="29">
        <v>0</v>
      </c>
      <c r="AN120" s="29">
        <v>0</v>
      </c>
      <c r="AO120" s="13">
        <f t="shared" ref="AO120" si="773">AQ120</f>
        <v>0</v>
      </c>
      <c r="AP120" s="29">
        <v>0</v>
      </c>
      <c r="AQ120" s="29">
        <v>0</v>
      </c>
      <c r="AR120" s="29">
        <v>0</v>
      </c>
      <c r="AS120" s="13">
        <f t="shared" ref="AS120" si="774">AU120</f>
        <v>0</v>
      </c>
      <c r="AT120" s="29">
        <v>0</v>
      </c>
      <c r="AU120" s="29">
        <v>0</v>
      </c>
      <c r="AV120" s="29">
        <v>0</v>
      </c>
      <c r="AW120" s="13">
        <f t="shared" ref="AW120" si="775">AY120</f>
        <v>0</v>
      </c>
      <c r="AX120" s="29">
        <v>0</v>
      </c>
      <c r="AY120" s="29">
        <v>0</v>
      </c>
      <c r="AZ120" s="29">
        <v>0</v>
      </c>
    </row>
    <row r="121" spans="1:52" ht="78.75" x14ac:dyDescent="0.25">
      <c r="A121" s="10" t="s">
        <v>298</v>
      </c>
      <c r="B121" s="58" t="s">
        <v>311</v>
      </c>
      <c r="C121" s="41" t="s">
        <v>22</v>
      </c>
      <c r="D121" s="11" t="s">
        <v>54</v>
      </c>
      <c r="E121" s="13">
        <f t="shared" si="739"/>
        <v>510.2</v>
      </c>
      <c r="F121" s="13">
        <f t="shared" si="740"/>
        <v>0</v>
      </c>
      <c r="G121" s="13">
        <f t="shared" si="741"/>
        <v>510.2</v>
      </c>
      <c r="H121" s="13">
        <f t="shared" si="742"/>
        <v>0</v>
      </c>
      <c r="I121" s="13">
        <f t="shared" ref="I121" si="776">K121</f>
        <v>0</v>
      </c>
      <c r="J121" s="29">
        <v>0</v>
      </c>
      <c r="K121" s="13">
        <v>0</v>
      </c>
      <c r="L121" s="29">
        <v>0</v>
      </c>
      <c r="M121" s="13">
        <f t="shared" ref="M121" si="777">O121</f>
        <v>0</v>
      </c>
      <c r="N121" s="29">
        <v>0</v>
      </c>
      <c r="O121" s="36">
        <v>0</v>
      </c>
      <c r="P121" s="29">
        <v>0</v>
      </c>
      <c r="Q121" s="13">
        <f t="shared" ref="Q121" si="778">S121</f>
        <v>510.2</v>
      </c>
      <c r="R121" s="49">
        <v>0</v>
      </c>
      <c r="S121" s="59">
        <v>510.2</v>
      </c>
      <c r="T121" s="50">
        <v>0</v>
      </c>
      <c r="U121" s="13">
        <f t="shared" ref="U121" si="779">W121</f>
        <v>0</v>
      </c>
      <c r="V121" s="29">
        <v>0</v>
      </c>
      <c r="W121" s="36">
        <v>0</v>
      </c>
      <c r="X121" s="29">
        <v>0</v>
      </c>
      <c r="Y121" s="13">
        <f t="shared" ref="Y121" si="780">AA121</f>
        <v>0</v>
      </c>
      <c r="Z121" s="29">
        <v>0</v>
      </c>
      <c r="AA121" s="29">
        <v>0</v>
      </c>
      <c r="AB121" s="29">
        <v>0</v>
      </c>
      <c r="AC121" s="13">
        <f t="shared" ref="AC121" si="781">AE121</f>
        <v>0</v>
      </c>
      <c r="AD121" s="29">
        <v>0</v>
      </c>
      <c r="AE121" s="29">
        <v>0</v>
      </c>
      <c r="AF121" s="29">
        <v>0</v>
      </c>
      <c r="AG121" s="13">
        <f t="shared" ref="AG121" si="782">AI121</f>
        <v>0</v>
      </c>
      <c r="AH121" s="29">
        <v>0</v>
      </c>
      <c r="AI121" s="29">
        <v>0</v>
      </c>
      <c r="AJ121" s="29">
        <v>0</v>
      </c>
      <c r="AK121" s="13">
        <f t="shared" ref="AK121" si="783">AM121</f>
        <v>0</v>
      </c>
      <c r="AL121" s="29">
        <v>0</v>
      </c>
      <c r="AM121" s="29">
        <v>0</v>
      </c>
      <c r="AN121" s="29">
        <v>0</v>
      </c>
      <c r="AO121" s="13">
        <f t="shared" ref="AO121" si="784">AQ121</f>
        <v>0</v>
      </c>
      <c r="AP121" s="29">
        <v>0</v>
      </c>
      <c r="AQ121" s="29">
        <v>0</v>
      </c>
      <c r="AR121" s="29">
        <v>0</v>
      </c>
      <c r="AS121" s="13">
        <f t="shared" ref="AS121" si="785">AU121</f>
        <v>0</v>
      </c>
      <c r="AT121" s="29">
        <v>0</v>
      </c>
      <c r="AU121" s="29">
        <v>0</v>
      </c>
      <c r="AV121" s="29">
        <v>0</v>
      </c>
      <c r="AW121" s="13">
        <f t="shared" ref="AW121" si="786">AY121</f>
        <v>0</v>
      </c>
      <c r="AX121" s="29">
        <v>0</v>
      </c>
      <c r="AY121" s="29">
        <v>0</v>
      </c>
      <c r="AZ121" s="29">
        <v>0</v>
      </c>
    </row>
    <row r="122" spans="1:52" ht="78.75" x14ac:dyDescent="0.25">
      <c r="A122" s="10" t="s">
        <v>304</v>
      </c>
      <c r="B122" s="58" t="s">
        <v>312</v>
      </c>
      <c r="C122" s="41" t="s">
        <v>22</v>
      </c>
      <c r="D122" s="11" t="s">
        <v>54</v>
      </c>
      <c r="E122" s="13">
        <f t="shared" si="739"/>
        <v>162.69999999999999</v>
      </c>
      <c r="F122" s="13">
        <f t="shared" si="740"/>
        <v>0</v>
      </c>
      <c r="G122" s="13">
        <f t="shared" si="741"/>
        <v>162.69999999999999</v>
      </c>
      <c r="H122" s="13">
        <f t="shared" si="742"/>
        <v>0</v>
      </c>
      <c r="I122" s="13">
        <f t="shared" ref="I122" si="787">K122</f>
        <v>0</v>
      </c>
      <c r="J122" s="29">
        <v>0</v>
      </c>
      <c r="K122" s="13">
        <v>0</v>
      </c>
      <c r="L122" s="29">
        <v>0</v>
      </c>
      <c r="M122" s="13">
        <f t="shared" ref="M122" si="788">O122</f>
        <v>0</v>
      </c>
      <c r="N122" s="29">
        <v>0</v>
      </c>
      <c r="O122" s="36">
        <v>0</v>
      </c>
      <c r="P122" s="29">
        <v>0</v>
      </c>
      <c r="Q122" s="13">
        <f t="shared" ref="Q122" si="789">S122</f>
        <v>162.69999999999999</v>
      </c>
      <c r="R122" s="49">
        <v>0</v>
      </c>
      <c r="S122" s="59">
        <v>162.69999999999999</v>
      </c>
      <c r="T122" s="50">
        <v>0</v>
      </c>
      <c r="U122" s="13">
        <f t="shared" ref="U122" si="790">W122</f>
        <v>0</v>
      </c>
      <c r="V122" s="29">
        <v>0</v>
      </c>
      <c r="W122" s="36">
        <v>0</v>
      </c>
      <c r="X122" s="29">
        <v>0</v>
      </c>
      <c r="Y122" s="13">
        <f t="shared" ref="Y122" si="791">AA122</f>
        <v>0</v>
      </c>
      <c r="Z122" s="29">
        <v>0</v>
      </c>
      <c r="AA122" s="29">
        <v>0</v>
      </c>
      <c r="AB122" s="29">
        <v>0</v>
      </c>
      <c r="AC122" s="13">
        <f t="shared" ref="AC122" si="792">AE122</f>
        <v>0</v>
      </c>
      <c r="AD122" s="29">
        <v>0</v>
      </c>
      <c r="AE122" s="29">
        <v>0</v>
      </c>
      <c r="AF122" s="29">
        <v>0</v>
      </c>
      <c r="AG122" s="13">
        <f t="shared" ref="AG122" si="793">AI122</f>
        <v>0</v>
      </c>
      <c r="AH122" s="29">
        <v>0</v>
      </c>
      <c r="AI122" s="29">
        <v>0</v>
      </c>
      <c r="AJ122" s="29">
        <v>0</v>
      </c>
      <c r="AK122" s="13">
        <f t="shared" ref="AK122" si="794">AM122</f>
        <v>0</v>
      </c>
      <c r="AL122" s="29">
        <v>0</v>
      </c>
      <c r="AM122" s="29">
        <v>0</v>
      </c>
      <c r="AN122" s="29">
        <v>0</v>
      </c>
      <c r="AO122" s="13">
        <f t="shared" ref="AO122" si="795">AQ122</f>
        <v>0</v>
      </c>
      <c r="AP122" s="29">
        <v>0</v>
      </c>
      <c r="AQ122" s="29">
        <v>0</v>
      </c>
      <c r="AR122" s="29">
        <v>0</v>
      </c>
      <c r="AS122" s="13">
        <f t="shared" ref="AS122" si="796">AU122</f>
        <v>0</v>
      </c>
      <c r="AT122" s="29">
        <v>0</v>
      </c>
      <c r="AU122" s="29">
        <v>0</v>
      </c>
      <c r="AV122" s="29">
        <v>0</v>
      </c>
      <c r="AW122" s="13">
        <f t="shared" ref="AW122" si="797">AY122</f>
        <v>0</v>
      </c>
      <c r="AX122" s="29">
        <v>0</v>
      </c>
      <c r="AY122" s="29">
        <v>0</v>
      </c>
      <c r="AZ122" s="29">
        <v>0</v>
      </c>
    </row>
    <row r="123" spans="1:52" ht="63" x14ac:dyDescent="0.25">
      <c r="A123" s="10" t="s">
        <v>307</v>
      </c>
      <c r="B123" s="58" t="s">
        <v>322</v>
      </c>
      <c r="C123" s="41" t="s">
        <v>22</v>
      </c>
      <c r="D123" s="11" t="s">
        <v>54</v>
      </c>
      <c r="E123" s="13">
        <f t="shared" si="739"/>
        <v>2338.1999999999998</v>
      </c>
      <c r="F123" s="13">
        <f t="shared" si="740"/>
        <v>0</v>
      </c>
      <c r="G123" s="13">
        <f t="shared" si="741"/>
        <v>2338.1999999999998</v>
      </c>
      <c r="H123" s="13">
        <f t="shared" si="742"/>
        <v>0</v>
      </c>
      <c r="I123" s="13">
        <f t="shared" ref="I123" si="798">K123</f>
        <v>0</v>
      </c>
      <c r="J123" s="29">
        <v>0</v>
      </c>
      <c r="K123" s="13">
        <v>0</v>
      </c>
      <c r="L123" s="29">
        <v>0</v>
      </c>
      <c r="M123" s="13">
        <f t="shared" ref="M123" si="799">O123</f>
        <v>0</v>
      </c>
      <c r="N123" s="29">
        <v>0</v>
      </c>
      <c r="O123" s="36">
        <v>0</v>
      </c>
      <c r="P123" s="29">
        <v>0</v>
      </c>
      <c r="Q123" s="13">
        <f t="shared" ref="Q123" si="800">S123</f>
        <v>2338.1999999999998</v>
      </c>
      <c r="R123" s="49">
        <v>0</v>
      </c>
      <c r="S123" s="59">
        <v>2338.1999999999998</v>
      </c>
      <c r="T123" s="50">
        <v>0</v>
      </c>
      <c r="U123" s="13">
        <f t="shared" ref="U123" si="801">W123</f>
        <v>0</v>
      </c>
      <c r="V123" s="29">
        <v>0</v>
      </c>
      <c r="W123" s="36">
        <v>0</v>
      </c>
      <c r="X123" s="29">
        <v>0</v>
      </c>
      <c r="Y123" s="13">
        <f t="shared" ref="Y123" si="802">AA123</f>
        <v>0</v>
      </c>
      <c r="Z123" s="29">
        <v>0</v>
      </c>
      <c r="AA123" s="29">
        <v>0</v>
      </c>
      <c r="AB123" s="29">
        <v>0</v>
      </c>
      <c r="AC123" s="13">
        <f t="shared" ref="AC123" si="803">AE123</f>
        <v>0</v>
      </c>
      <c r="AD123" s="29">
        <v>0</v>
      </c>
      <c r="AE123" s="29">
        <v>0</v>
      </c>
      <c r="AF123" s="29">
        <v>0</v>
      </c>
      <c r="AG123" s="13">
        <f t="shared" ref="AG123" si="804">AI123</f>
        <v>0</v>
      </c>
      <c r="AH123" s="29">
        <v>0</v>
      </c>
      <c r="AI123" s="29">
        <v>0</v>
      </c>
      <c r="AJ123" s="29">
        <v>0</v>
      </c>
      <c r="AK123" s="13">
        <f t="shared" ref="AK123" si="805">AM123</f>
        <v>0</v>
      </c>
      <c r="AL123" s="29">
        <v>0</v>
      </c>
      <c r="AM123" s="29">
        <v>0</v>
      </c>
      <c r="AN123" s="29">
        <v>0</v>
      </c>
      <c r="AO123" s="13">
        <f t="shared" ref="AO123" si="806">AQ123</f>
        <v>0</v>
      </c>
      <c r="AP123" s="29">
        <v>0</v>
      </c>
      <c r="AQ123" s="29">
        <v>0</v>
      </c>
      <c r="AR123" s="29">
        <v>0</v>
      </c>
      <c r="AS123" s="13">
        <f t="shared" ref="AS123" si="807">AU123</f>
        <v>0</v>
      </c>
      <c r="AT123" s="29">
        <v>0</v>
      </c>
      <c r="AU123" s="29">
        <v>0</v>
      </c>
      <c r="AV123" s="29">
        <v>0</v>
      </c>
      <c r="AW123" s="13">
        <f t="shared" ref="AW123" si="808">AY123</f>
        <v>0</v>
      </c>
      <c r="AX123" s="29">
        <v>0</v>
      </c>
      <c r="AY123" s="29">
        <v>0</v>
      </c>
      <c r="AZ123" s="29">
        <v>0</v>
      </c>
    </row>
    <row r="124" spans="1:52" ht="94.5" x14ac:dyDescent="0.25">
      <c r="A124" s="10" t="s">
        <v>310</v>
      </c>
      <c r="B124" s="58" t="s">
        <v>381</v>
      </c>
      <c r="C124" s="41" t="s">
        <v>22</v>
      </c>
      <c r="D124" s="11" t="s">
        <v>54</v>
      </c>
      <c r="E124" s="13">
        <f t="shared" si="739"/>
        <v>598.70000000000005</v>
      </c>
      <c r="F124" s="13">
        <f t="shared" si="740"/>
        <v>0</v>
      </c>
      <c r="G124" s="13">
        <f t="shared" si="741"/>
        <v>598.70000000000005</v>
      </c>
      <c r="H124" s="13">
        <f t="shared" si="742"/>
        <v>0</v>
      </c>
      <c r="I124" s="13">
        <f t="shared" ref="I124" si="809">K124</f>
        <v>0</v>
      </c>
      <c r="J124" s="29">
        <v>0</v>
      </c>
      <c r="K124" s="13">
        <v>0</v>
      </c>
      <c r="L124" s="29">
        <v>0</v>
      </c>
      <c r="M124" s="13">
        <f t="shared" ref="M124" si="810">O124</f>
        <v>0</v>
      </c>
      <c r="N124" s="29">
        <v>0</v>
      </c>
      <c r="O124" s="36">
        <v>0</v>
      </c>
      <c r="P124" s="29">
        <v>0</v>
      </c>
      <c r="Q124" s="13">
        <f t="shared" ref="Q124" si="811">S124</f>
        <v>598.70000000000005</v>
      </c>
      <c r="R124" s="49">
        <v>0</v>
      </c>
      <c r="S124" s="59">
        <v>598.70000000000005</v>
      </c>
      <c r="T124" s="50">
        <v>0</v>
      </c>
      <c r="U124" s="13">
        <f t="shared" ref="U124" si="812">W124</f>
        <v>0</v>
      </c>
      <c r="V124" s="29">
        <v>0</v>
      </c>
      <c r="W124" s="36">
        <v>0</v>
      </c>
      <c r="X124" s="29">
        <v>0</v>
      </c>
      <c r="Y124" s="13">
        <f t="shared" ref="Y124" si="813">AA124</f>
        <v>0</v>
      </c>
      <c r="Z124" s="29">
        <v>0</v>
      </c>
      <c r="AA124" s="29">
        <v>0</v>
      </c>
      <c r="AB124" s="29">
        <v>0</v>
      </c>
      <c r="AC124" s="13">
        <f t="shared" ref="AC124" si="814">AE124</f>
        <v>0</v>
      </c>
      <c r="AD124" s="29">
        <v>0</v>
      </c>
      <c r="AE124" s="29">
        <v>0</v>
      </c>
      <c r="AF124" s="29">
        <v>0</v>
      </c>
      <c r="AG124" s="13">
        <f t="shared" ref="AG124" si="815">AI124</f>
        <v>0</v>
      </c>
      <c r="AH124" s="29">
        <v>0</v>
      </c>
      <c r="AI124" s="29">
        <v>0</v>
      </c>
      <c r="AJ124" s="29">
        <v>0</v>
      </c>
      <c r="AK124" s="13">
        <f t="shared" ref="AK124" si="816">AM124</f>
        <v>0</v>
      </c>
      <c r="AL124" s="29">
        <v>0</v>
      </c>
      <c r="AM124" s="29">
        <v>0</v>
      </c>
      <c r="AN124" s="29">
        <v>0</v>
      </c>
      <c r="AO124" s="13">
        <f t="shared" ref="AO124" si="817">AQ124</f>
        <v>0</v>
      </c>
      <c r="AP124" s="29">
        <v>0</v>
      </c>
      <c r="AQ124" s="29">
        <v>0</v>
      </c>
      <c r="AR124" s="29">
        <v>0</v>
      </c>
      <c r="AS124" s="13">
        <f t="shared" ref="AS124" si="818">AU124</f>
        <v>0</v>
      </c>
      <c r="AT124" s="29">
        <v>0</v>
      </c>
      <c r="AU124" s="29">
        <v>0</v>
      </c>
      <c r="AV124" s="29">
        <v>0</v>
      </c>
      <c r="AW124" s="13">
        <f t="shared" ref="AW124" si="819">AY124</f>
        <v>0</v>
      </c>
      <c r="AX124" s="29">
        <v>0</v>
      </c>
      <c r="AY124" s="29">
        <v>0</v>
      </c>
      <c r="AZ124" s="29">
        <v>0</v>
      </c>
    </row>
    <row r="125" spans="1:52" ht="126" x14ac:dyDescent="0.25">
      <c r="A125" s="10" t="s">
        <v>314</v>
      </c>
      <c r="B125" s="58" t="s">
        <v>341</v>
      </c>
      <c r="C125" s="41" t="s">
        <v>22</v>
      </c>
      <c r="D125" s="11" t="s">
        <v>54</v>
      </c>
      <c r="E125" s="13">
        <f t="shared" si="739"/>
        <v>600</v>
      </c>
      <c r="F125" s="13">
        <f t="shared" si="740"/>
        <v>0</v>
      </c>
      <c r="G125" s="13">
        <f t="shared" si="741"/>
        <v>600</v>
      </c>
      <c r="H125" s="13">
        <f t="shared" si="742"/>
        <v>0</v>
      </c>
      <c r="I125" s="13">
        <f t="shared" ref="I125" si="820">K125</f>
        <v>0</v>
      </c>
      <c r="J125" s="29">
        <v>0</v>
      </c>
      <c r="K125" s="13">
        <v>0</v>
      </c>
      <c r="L125" s="29">
        <v>0</v>
      </c>
      <c r="M125" s="13">
        <f t="shared" ref="M125" si="821">O125</f>
        <v>0</v>
      </c>
      <c r="N125" s="29">
        <v>0</v>
      </c>
      <c r="O125" s="36">
        <v>0</v>
      </c>
      <c r="P125" s="29">
        <v>0</v>
      </c>
      <c r="Q125" s="13">
        <f t="shared" ref="Q125" si="822">S125</f>
        <v>600</v>
      </c>
      <c r="R125" s="49">
        <v>0</v>
      </c>
      <c r="S125" s="62">
        <v>600</v>
      </c>
      <c r="T125" s="50">
        <v>0</v>
      </c>
      <c r="U125" s="13">
        <f t="shared" ref="U125" si="823">W125</f>
        <v>0</v>
      </c>
      <c r="V125" s="29">
        <v>0</v>
      </c>
      <c r="W125" s="36">
        <v>0</v>
      </c>
      <c r="X125" s="29">
        <v>0</v>
      </c>
      <c r="Y125" s="13">
        <f t="shared" ref="Y125" si="824">AA125</f>
        <v>0</v>
      </c>
      <c r="Z125" s="29">
        <v>0</v>
      </c>
      <c r="AA125" s="29">
        <v>0</v>
      </c>
      <c r="AB125" s="29">
        <v>0</v>
      </c>
      <c r="AC125" s="13">
        <f t="shared" ref="AC125" si="825">AE125</f>
        <v>0</v>
      </c>
      <c r="AD125" s="29">
        <v>0</v>
      </c>
      <c r="AE125" s="29">
        <v>0</v>
      </c>
      <c r="AF125" s="29">
        <v>0</v>
      </c>
      <c r="AG125" s="13">
        <f t="shared" ref="AG125" si="826">AI125</f>
        <v>0</v>
      </c>
      <c r="AH125" s="29">
        <v>0</v>
      </c>
      <c r="AI125" s="29">
        <v>0</v>
      </c>
      <c r="AJ125" s="29">
        <v>0</v>
      </c>
      <c r="AK125" s="13">
        <f t="shared" ref="AK125" si="827">AM125</f>
        <v>0</v>
      </c>
      <c r="AL125" s="29">
        <v>0</v>
      </c>
      <c r="AM125" s="29">
        <v>0</v>
      </c>
      <c r="AN125" s="29">
        <v>0</v>
      </c>
      <c r="AO125" s="13">
        <f t="shared" ref="AO125" si="828">AQ125</f>
        <v>0</v>
      </c>
      <c r="AP125" s="29">
        <v>0</v>
      </c>
      <c r="AQ125" s="29">
        <v>0</v>
      </c>
      <c r="AR125" s="29">
        <v>0</v>
      </c>
      <c r="AS125" s="13">
        <f t="shared" ref="AS125" si="829">AU125</f>
        <v>0</v>
      </c>
      <c r="AT125" s="29">
        <v>0</v>
      </c>
      <c r="AU125" s="29">
        <v>0</v>
      </c>
      <c r="AV125" s="29">
        <v>0</v>
      </c>
      <c r="AW125" s="13">
        <f t="shared" ref="AW125" si="830">AY125</f>
        <v>0</v>
      </c>
      <c r="AX125" s="29">
        <v>0</v>
      </c>
      <c r="AY125" s="29">
        <v>0</v>
      </c>
      <c r="AZ125" s="29">
        <v>0</v>
      </c>
    </row>
    <row r="126" spans="1:52" ht="110.25" x14ac:dyDescent="0.25">
      <c r="A126" s="10" t="s">
        <v>321</v>
      </c>
      <c r="B126" s="58" t="s">
        <v>347</v>
      </c>
      <c r="C126" s="41" t="s">
        <v>22</v>
      </c>
      <c r="D126" s="11" t="s">
        <v>54</v>
      </c>
      <c r="E126" s="13">
        <f t="shared" si="739"/>
        <v>492.3</v>
      </c>
      <c r="F126" s="13">
        <f t="shared" si="740"/>
        <v>0</v>
      </c>
      <c r="G126" s="13">
        <f t="shared" si="741"/>
        <v>492.3</v>
      </c>
      <c r="H126" s="13">
        <f t="shared" si="742"/>
        <v>0</v>
      </c>
      <c r="I126" s="13">
        <f t="shared" ref="I126" si="831">K126</f>
        <v>0</v>
      </c>
      <c r="J126" s="29">
        <v>0</v>
      </c>
      <c r="K126" s="13">
        <v>0</v>
      </c>
      <c r="L126" s="29">
        <v>0</v>
      </c>
      <c r="M126" s="13">
        <f t="shared" ref="M126" si="832">O126</f>
        <v>0</v>
      </c>
      <c r="N126" s="29">
        <v>0</v>
      </c>
      <c r="O126" s="36">
        <v>0</v>
      </c>
      <c r="P126" s="29">
        <v>0</v>
      </c>
      <c r="Q126" s="13">
        <f t="shared" ref="Q126" si="833">S126</f>
        <v>492.3</v>
      </c>
      <c r="R126" s="49">
        <v>0</v>
      </c>
      <c r="S126" s="62">
        <v>492.3</v>
      </c>
      <c r="T126" s="50">
        <v>0</v>
      </c>
      <c r="U126" s="13">
        <f t="shared" ref="U126" si="834">W126</f>
        <v>0</v>
      </c>
      <c r="V126" s="29">
        <v>0</v>
      </c>
      <c r="W126" s="36">
        <v>0</v>
      </c>
      <c r="X126" s="29">
        <v>0</v>
      </c>
      <c r="Y126" s="13">
        <f t="shared" ref="Y126" si="835">AA126</f>
        <v>0</v>
      </c>
      <c r="Z126" s="29">
        <v>0</v>
      </c>
      <c r="AA126" s="29">
        <v>0</v>
      </c>
      <c r="AB126" s="29">
        <v>0</v>
      </c>
      <c r="AC126" s="13">
        <f t="shared" ref="AC126" si="836">AE126</f>
        <v>0</v>
      </c>
      <c r="AD126" s="29">
        <v>0</v>
      </c>
      <c r="AE126" s="29">
        <v>0</v>
      </c>
      <c r="AF126" s="29">
        <v>0</v>
      </c>
      <c r="AG126" s="13">
        <f t="shared" ref="AG126" si="837">AI126</f>
        <v>0</v>
      </c>
      <c r="AH126" s="29">
        <v>0</v>
      </c>
      <c r="AI126" s="29">
        <v>0</v>
      </c>
      <c r="AJ126" s="29">
        <v>0</v>
      </c>
      <c r="AK126" s="13">
        <f t="shared" ref="AK126" si="838">AM126</f>
        <v>0</v>
      </c>
      <c r="AL126" s="29">
        <v>0</v>
      </c>
      <c r="AM126" s="29">
        <v>0</v>
      </c>
      <c r="AN126" s="29">
        <v>0</v>
      </c>
      <c r="AO126" s="13">
        <f t="shared" ref="AO126" si="839">AQ126</f>
        <v>0</v>
      </c>
      <c r="AP126" s="29">
        <v>0</v>
      </c>
      <c r="AQ126" s="29">
        <v>0</v>
      </c>
      <c r="AR126" s="29">
        <v>0</v>
      </c>
      <c r="AS126" s="13">
        <f t="shared" ref="AS126" si="840">AU126</f>
        <v>0</v>
      </c>
      <c r="AT126" s="29">
        <v>0</v>
      </c>
      <c r="AU126" s="29">
        <v>0</v>
      </c>
      <c r="AV126" s="29">
        <v>0</v>
      </c>
      <c r="AW126" s="13">
        <f t="shared" ref="AW126" si="841">AY126</f>
        <v>0</v>
      </c>
      <c r="AX126" s="29">
        <v>0</v>
      </c>
      <c r="AY126" s="29">
        <v>0</v>
      </c>
      <c r="AZ126" s="29">
        <v>0</v>
      </c>
    </row>
    <row r="127" spans="1:52" ht="94.5" x14ac:dyDescent="0.25">
      <c r="A127" s="10" t="s">
        <v>323</v>
      </c>
      <c r="B127" s="58" t="s">
        <v>348</v>
      </c>
      <c r="C127" s="41" t="s">
        <v>22</v>
      </c>
      <c r="D127" s="11" t="s">
        <v>54</v>
      </c>
      <c r="E127" s="13">
        <f t="shared" si="739"/>
        <v>208.3</v>
      </c>
      <c r="F127" s="13">
        <f t="shared" si="740"/>
        <v>0</v>
      </c>
      <c r="G127" s="13">
        <f t="shared" si="741"/>
        <v>208.3</v>
      </c>
      <c r="H127" s="13">
        <f t="shared" si="742"/>
        <v>0</v>
      </c>
      <c r="I127" s="13">
        <f t="shared" ref="I127" si="842">K127</f>
        <v>0</v>
      </c>
      <c r="J127" s="29">
        <v>0</v>
      </c>
      <c r="K127" s="13">
        <v>0</v>
      </c>
      <c r="L127" s="29">
        <v>0</v>
      </c>
      <c r="M127" s="13">
        <f t="shared" ref="M127" si="843">O127</f>
        <v>0</v>
      </c>
      <c r="N127" s="29">
        <v>0</v>
      </c>
      <c r="O127" s="36">
        <v>0</v>
      </c>
      <c r="P127" s="29">
        <v>0</v>
      </c>
      <c r="Q127" s="13">
        <f t="shared" ref="Q127" si="844">S127</f>
        <v>208.3</v>
      </c>
      <c r="R127" s="49">
        <v>0</v>
      </c>
      <c r="S127" s="62">
        <v>208.3</v>
      </c>
      <c r="T127" s="50">
        <v>0</v>
      </c>
      <c r="U127" s="13">
        <f t="shared" ref="U127" si="845">W127</f>
        <v>0</v>
      </c>
      <c r="V127" s="29">
        <v>0</v>
      </c>
      <c r="W127" s="36">
        <v>0</v>
      </c>
      <c r="X127" s="29">
        <v>0</v>
      </c>
      <c r="Y127" s="13">
        <f t="shared" ref="Y127" si="846">AA127</f>
        <v>0</v>
      </c>
      <c r="Z127" s="29">
        <v>0</v>
      </c>
      <c r="AA127" s="29">
        <v>0</v>
      </c>
      <c r="AB127" s="29">
        <v>0</v>
      </c>
      <c r="AC127" s="13">
        <f t="shared" ref="AC127" si="847">AE127</f>
        <v>0</v>
      </c>
      <c r="AD127" s="29">
        <v>0</v>
      </c>
      <c r="AE127" s="29">
        <v>0</v>
      </c>
      <c r="AF127" s="29">
        <v>0</v>
      </c>
      <c r="AG127" s="13">
        <f t="shared" ref="AG127" si="848">AI127</f>
        <v>0</v>
      </c>
      <c r="AH127" s="29">
        <v>0</v>
      </c>
      <c r="AI127" s="29">
        <v>0</v>
      </c>
      <c r="AJ127" s="29">
        <v>0</v>
      </c>
      <c r="AK127" s="13">
        <f t="shared" ref="AK127" si="849">AM127</f>
        <v>0</v>
      </c>
      <c r="AL127" s="29">
        <v>0</v>
      </c>
      <c r="AM127" s="29">
        <v>0</v>
      </c>
      <c r="AN127" s="29">
        <v>0</v>
      </c>
      <c r="AO127" s="13">
        <f t="shared" ref="AO127" si="850">AQ127</f>
        <v>0</v>
      </c>
      <c r="AP127" s="29">
        <v>0</v>
      </c>
      <c r="AQ127" s="29">
        <v>0</v>
      </c>
      <c r="AR127" s="29">
        <v>0</v>
      </c>
      <c r="AS127" s="13">
        <f t="shared" ref="AS127" si="851">AU127</f>
        <v>0</v>
      </c>
      <c r="AT127" s="29">
        <v>0</v>
      </c>
      <c r="AU127" s="29">
        <v>0</v>
      </c>
      <c r="AV127" s="29">
        <v>0</v>
      </c>
      <c r="AW127" s="13">
        <f t="shared" ref="AW127" si="852">AY127</f>
        <v>0</v>
      </c>
      <c r="AX127" s="29">
        <v>0</v>
      </c>
      <c r="AY127" s="29">
        <v>0</v>
      </c>
      <c r="AZ127" s="29">
        <v>0</v>
      </c>
    </row>
    <row r="128" spans="1:52" ht="94.5" x14ac:dyDescent="0.25">
      <c r="A128" s="10" t="s">
        <v>329</v>
      </c>
      <c r="B128" s="58" t="s">
        <v>332</v>
      </c>
      <c r="C128" s="41" t="s">
        <v>22</v>
      </c>
      <c r="D128" s="11" t="s">
        <v>54</v>
      </c>
      <c r="E128" s="13">
        <f t="shared" si="739"/>
        <v>122</v>
      </c>
      <c r="F128" s="13">
        <f t="shared" si="740"/>
        <v>0</v>
      </c>
      <c r="G128" s="13">
        <f t="shared" si="741"/>
        <v>122</v>
      </c>
      <c r="H128" s="13">
        <f t="shared" si="742"/>
        <v>0</v>
      </c>
      <c r="I128" s="13">
        <f t="shared" ref="I128:I131" si="853">K128</f>
        <v>0</v>
      </c>
      <c r="J128" s="29">
        <v>0</v>
      </c>
      <c r="K128" s="13">
        <v>0</v>
      </c>
      <c r="L128" s="29">
        <v>0</v>
      </c>
      <c r="M128" s="13">
        <f t="shared" ref="M128:M131" si="854">O128</f>
        <v>0</v>
      </c>
      <c r="N128" s="29">
        <v>0</v>
      </c>
      <c r="O128" s="36">
        <v>0</v>
      </c>
      <c r="P128" s="29">
        <v>0</v>
      </c>
      <c r="Q128" s="13">
        <f t="shared" ref="Q128:Q131" si="855">S128</f>
        <v>122</v>
      </c>
      <c r="R128" s="49">
        <v>0</v>
      </c>
      <c r="S128" s="64">
        <v>122</v>
      </c>
      <c r="T128" s="50">
        <v>0</v>
      </c>
      <c r="U128" s="13">
        <f t="shared" ref="U128:U131" si="856">W128</f>
        <v>0</v>
      </c>
      <c r="V128" s="29">
        <v>0</v>
      </c>
      <c r="W128" s="36">
        <v>0</v>
      </c>
      <c r="X128" s="29">
        <v>0</v>
      </c>
      <c r="Y128" s="13">
        <f t="shared" ref="Y128:Y131" si="857">AA128</f>
        <v>0</v>
      </c>
      <c r="Z128" s="29">
        <v>0</v>
      </c>
      <c r="AA128" s="29">
        <v>0</v>
      </c>
      <c r="AB128" s="29">
        <v>0</v>
      </c>
      <c r="AC128" s="13">
        <f t="shared" ref="AC128:AC131" si="858">AE128</f>
        <v>0</v>
      </c>
      <c r="AD128" s="29">
        <v>0</v>
      </c>
      <c r="AE128" s="29">
        <v>0</v>
      </c>
      <c r="AF128" s="29">
        <v>0</v>
      </c>
      <c r="AG128" s="13">
        <f t="shared" ref="AG128:AG131" si="859">AI128</f>
        <v>0</v>
      </c>
      <c r="AH128" s="29">
        <v>0</v>
      </c>
      <c r="AI128" s="29">
        <v>0</v>
      </c>
      <c r="AJ128" s="29">
        <v>0</v>
      </c>
      <c r="AK128" s="13">
        <f t="shared" ref="AK128:AK131" si="860">AM128</f>
        <v>0</v>
      </c>
      <c r="AL128" s="29">
        <v>0</v>
      </c>
      <c r="AM128" s="29">
        <v>0</v>
      </c>
      <c r="AN128" s="29">
        <v>0</v>
      </c>
      <c r="AO128" s="13">
        <f t="shared" ref="AO128:AO131" si="861">AQ128</f>
        <v>0</v>
      </c>
      <c r="AP128" s="29">
        <v>0</v>
      </c>
      <c r="AQ128" s="29">
        <v>0</v>
      </c>
      <c r="AR128" s="29">
        <v>0</v>
      </c>
      <c r="AS128" s="13">
        <f t="shared" ref="AS128:AS131" si="862">AU128</f>
        <v>0</v>
      </c>
      <c r="AT128" s="29">
        <v>0</v>
      </c>
      <c r="AU128" s="29">
        <v>0</v>
      </c>
      <c r="AV128" s="29">
        <v>0</v>
      </c>
      <c r="AW128" s="13">
        <f t="shared" ref="AW128:AW131" si="863">AY128</f>
        <v>0</v>
      </c>
      <c r="AX128" s="29">
        <v>0</v>
      </c>
      <c r="AY128" s="29">
        <v>0</v>
      </c>
      <c r="AZ128" s="29">
        <v>0</v>
      </c>
    </row>
    <row r="129" spans="1:52" ht="110.25" x14ac:dyDescent="0.25">
      <c r="A129" s="10" t="s">
        <v>330</v>
      </c>
      <c r="B129" s="58" t="s">
        <v>333</v>
      </c>
      <c r="C129" s="41" t="s">
        <v>22</v>
      </c>
      <c r="D129" s="11" t="s">
        <v>54</v>
      </c>
      <c r="E129" s="13">
        <f t="shared" si="739"/>
        <v>113.8</v>
      </c>
      <c r="F129" s="13">
        <f t="shared" si="740"/>
        <v>0</v>
      </c>
      <c r="G129" s="13">
        <f t="shared" si="741"/>
        <v>113.8</v>
      </c>
      <c r="H129" s="13">
        <f t="shared" si="742"/>
        <v>0</v>
      </c>
      <c r="I129" s="13">
        <f t="shared" si="853"/>
        <v>0</v>
      </c>
      <c r="J129" s="29">
        <v>0</v>
      </c>
      <c r="K129" s="13">
        <v>0</v>
      </c>
      <c r="L129" s="29">
        <v>0</v>
      </c>
      <c r="M129" s="13">
        <f t="shared" si="854"/>
        <v>0</v>
      </c>
      <c r="N129" s="29">
        <v>0</v>
      </c>
      <c r="O129" s="36">
        <v>0</v>
      </c>
      <c r="P129" s="29">
        <v>0</v>
      </c>
      <c r="Q129" s="13">
        <f t="shared" si="855"/>
        <v>113.8</v>
      </c>
      <c r="R129" s="49">
        <v>0</v>
      </c>
      <c r="S129" s="64">
        <v>113.8</v>
      </c>
      <c r="T129" s="50">
        <v>0</v>
      </c>
      <c r="U129" s="13">
        <f t="shared" si="856"/>
        <v>0</v>
      </c>
      <c r="V129" s="29">
        <v>0</v>
      </c>
      <c r="W129" s="36">
        <v>0</v>
      </c>
      <c r="X129" s="29">
        <v>0</v>
      </c>
      <c r="Y129" s="13">
        <f t="shared" si="857"/>
        <v>0</v>
      </c>
      <c r="Z129" s="29">
        <v>0</v>
      </c>
      <c r="AA129" s="29">
        <v>0</v>
      </c>
      <c r="AB129" s="29">
        <v>0</v>
      </c>
      <c r="AC129" s="13">
        <f t="shared" si="858"/>
        <v>0</v>
      </c>
      <c r="AD129" s="29">
        <v>0</v>
      </c>
      <c r="AE129" s="29">
        <v>0</v>
      </c>
      <c r="AF129" s="29">
        <v>0</v>
      </c>
      <c r="AG129" s="13">
        <f t="shared" si="859"/>
        <v>0</v>
      </c>
      <c r="AH129" s="29">
        <v>0</v>
      </c>
      <c r="AI129" s="29">
        <v>0</v>
      </c>
      <c r="AJ129" s="29">
        <v>0</v>
      </c>
      <c r="AK129" s="13">
        <f t="shared" si="860"/>
        <v>0</v>
      </c>
      <c r="AL129" s="29">
        <v>0</v>
      </c>
      <c r="AM129" s="29">
        <v>0</v>
      </c>
      <c r="AN129" s="29">
        <v>0</v>
      </c>
      <c r="AO129" s="13">
        <f t="shared" si="861"/>
        <v>0</v>
      </c>
      <c r="AP129" s="29">
        <v>0</v>
      </c>
      <c r="AQ129" s="29">
        <v>0</v>
      </c>
      <c r="AR129" s="29">
        <v>0</v>
      </c>
      <c r="AS129" s="13">
        <f t="shared" si="862"/>
        <v>0</v>
      </c>
      <c r="AT129" s="29">
        <v>0</v>
      </c>
      <c r="AU129" s="29">
        <v>0</v>
      </c>
      <c r="AV129" s="29">
        <v>0</v>
      </c>
      <c r="AW129" s="13">
        <f t="shared" si="863"/>
        <v>0</v>
      </c>
      <c r="AX129" s="29">
        <v>0</v>
      </c>
      <c r="AY129" s="29">
        <v>0</v>
      </c>
      <c r="AZ129" s="29">
        <v>0</v>
      </c>
    </row>
    <row r="130" spans="1:52" ht="94.5" x14ac:dyDescent="0.25">
      <c r="A130" s="10" t="s">
        <v>331</v>
      </c>
      <c r="B130" s="58" t="s">
        <v>334</v>
      </c>
      <c r="C130" s="41" t="s">
        <v>22</v>
      </c>
      <c r="D130" s="11" t="s">
        <v>54</v>
      </c>
      <c r="E130" s="13">
        <f t="shared" si="739"/>
        <v>100.7</v>
      </c>
      <c r="F130" s="13">
        <f t="shared" si="740"/>
        <v>0</v>
      </c>
      <c r="G130" s="13">
        <f t="shared" si="741"/>
        <v>100.7</v>
      </c>
      <c r="H130" s="13">
        <f t="shared" si="742"/>
        <v>0</v>
      </c>
      <c r="I130" s="13">
        <f t="shared" si="853"/>
        <v>0</v>
      </c>
      <c r="J130" s="29">
        <v>0</v>
      </c>
      <c r="K130" s="13">
        <v>0</v>
      </c>
      <c r="L130" s="29">
        <v>0</v>
      </c>
      <c r="M130" s="13">
        <f t="shared" si="854"/>
        <v>0</v>
      </c>
      <c r="N130" s="29">
        <v>0</v>
      </c>
      <c r="O130" s="36">
        <v>0</v>
      </c>
      <c r="P130" s="29">
        <v>0</v>
      </c>
      <c r="Q130" s="13">
        <f t="shared" si="855"/>
        <v>100.7</v>
      </c>
      <c r="R130" s="49">
        <v>0</v>
      </c>
      <c r="S130" s="64">
        <v>100.7</v>
      </c>
      <c r="T130" s="50">
        <v>0</v>
      </c>
      <c r="U130" s="13">
        <f t="shared" si="856"/>
        <v>0</v>
      </c>
      <c r="V130" s="29">
        <v>0</v>
      </c>
      <c r="W130" s="36">
        <v>0</v>
      </c>
      <c r="X130" s="29">
        <v>0</v>
      </c>
      <c r="Y130" s="13">
        <f t="shared" si="857"/>
        <v>0</v>
      </c>
      <c r="Z130" s="29">
        <v>0</v>
      </c>
      <c r="AA130" s="29">
        <v>0</v>
      </c>
      <c r="AB130" s="29">
        <v>0</v>
      </c>
      <c r="AC130" s="13">
        <f t="shared" si="858"/>
        <v>0</v>
      </c>
      <c r="AD130" s="29">
        <v>0</v>
      </c>
      <c r="AE130" s="29">
        <v>0</v>
      </c>
      <c r="AF130" s="29">
        <v>0</v>
      </c>
      <c r="AG130" s="13">
        <f t="shared" si="859"/>
        <v>0</v>
      </c>
      <c r="AH130" s="29">
        <v>0</v>
      </c>
      <c r="AI130" s="29">
        <v>0</v>
      </c>
      <c r="AJ130" s="29">
        <v>0</v>
      </c>
      <c r="AK130" s="13">
        <f t="shared" si="860"/>
        <v>0</v>
      </c>
      <c r="AL130" s="29">
        <v>0</v>
      </c>
      <c r="AM130" s="29">
        <v>0</v>
      </c>
      <c r="AN130" s="29">
        <v>0</v>
      </c>
      <c r="AO130" s="13">
        <f t="shared" si="861"/>
        <v>0</v>
      </c>
      <c r="AP130" s="29">
        <v>0</v>
      </c>
      <c r="AQ130" s="29">
        <v>0</v>
      </c>
      <c r="AR130" s="29">
        <v>0</v>
      </c>
      <c r="AS130" s="13">
        <f t="shared" si="862"/>
        <v>0</v>
      </c>
      <c r="AT130" s="29">
        <v>0</v>
      </c>
      <c r="AU130" s="29">
        <v>0</v>
      </c>
      <c r="AV130" s="29">
        <v>0</v>
      </c>
      <c r="AW130" s="13">
        <f t="shared" si="863"/>
        <v>0</v>
      </c>
      <c r="AX130" s="29">
        <v>0</v>
      </c>
      <c r="AY130" s="29">
        <v>0</v>
      </c>
      <c r="AZ130" s="29">
        <v>0</v>
      </c>
    </row>
    <row r="131" spans="1:52" ht="94.5" x14ac:dyDescent="0.25">
      <c r="A131" s="10" t="s">
        <v>339</v>
      </c>
      <c r="B131" s="58" t="s">
        <v>335</v>
      </c>
      <c r="C131" s="41" t="s">
        <v>22</v>
      </c>
      <c r="D131" s="11" t="s">
        <v>54</v>
      </c>
      <c r="E131" s="13">
        <f t="shared" si="739"/>
        <v>123.8</v>
      </c>
      <c r="F131" s="13">
        <f t="shared" si="740"/>
        <v>0</v>
      </c>
      <c r="G131" s="13">
        <f t="shared" si="741"/>
        <v>123.8</v>
      </c>
      <c r="H131" s="13">
        <f t="shared" si="742"/>
        <v>0</v>
      </c>
      <c r="I131" s="13">
        <f t="shared" si="853"/>
        <v>0</v>
      </c>
      <c r="J131" s="29">
        <v>0</v>
      </c>
      <c r="K131" s="13">
        <v>0</v>
      </c>
      <c r="L131" s="29">
        <v>0</v>
      </c>
      <c r="M131" s="13">
        <f t="shared" si="854"/>
        <v>0</v>
      </c>
      <c r="N131" s="29">
        <v>0</v>
      </c>
      <c r="O131" s="36">
        <v>0</v>
      </c>
      <c r="P131" s="29">
        <v>0</v>
      </c>
      <c r="Q131" s="13">
        <f t="shared" si="855"/>
        <v>123.8</v>
      </c>
      <c r="R131" s="49">
        <v>0</v>
      </c>
      <c r="S131" s="64">
        <v>123.8</v>
      </c>
      <c r="T131" s="50">
        <v>0</v>
      </c>
      <c r="U131" s="13">
        <f t="shared" si="856"/>
        <v>0</v>
      </c>
      <c r="V131" s="29">
        <v>0</v>
      </c>
      <c r="W131" s="36">
        <v>0</v>
      </c>
      <c r="X131" s="29">
        <v>0</v>
      </c>
      <c r="Y131" s="13">
        <f t="shared" si="857"/>
        <v>0</v>
      </c>
      <c r="Z131" s="29">
        <v>0</v>
      </c>
      <c r="AA131" s="29">
        <v>0</v>
      </c>
      <c r="AB131" s="29">
        <v>0</v>
      </c>
      <c r="AC131" s="13">
        <f t="shared" si="858"/>
        <v>0</v>
      </c>
      <c r="AD131" s="29">
        <v>0</v>
      </c>
      <c r="AE131" s="29">
        <v>0</v>
      </c>
      <c r="AF131" s="29">
        <v>0</v>
      </c>
      <c r="AG131" s="13">
        <f t="shared" si="859"/>
        <v>0</v>
      </c>
      <c r="AH131" s="29">
        <v>0</v>
      </c>
      <c r="AI131" s="29">
        <v>0</v>
      </c>
      <c r="AJ131" s="29">
        <v>0</v>
      </c>
      <c r="AK131" s="13">
        <f t="shared" si="860"/>
        <v>0</v>
      </c>
      <c r="AL131" s="29">
        <v>0</v>
      </c>
      <c r="AM131" s="29">
        <v>0</v>
      </c>
      <c r="AN131" s="29">
        <v>0</v>
      </c>
      <c r="AO131" s="13">
        <f t="shared" si="861"/>
        <v>0</v>
      </c>
      <c r="AP131" s="29">
        <v>0</v>
      </c>
      <c r="AQ131" s="29">
        <v>0</v>
      </c>
      <c r="AR131" s="29">
        <v>0</v>
      </c>
      <c r="AS131" s="13">
        <f t="shared" si="862"/>
        <v>0</v>
      </c>
      <c r="AT131" s="29">
        <v>0</v>
      </c>
      <c r="AU131" s="29">
        <v>0</v>
      </c>
      <c r="AV131" s="29">
        <v>0</v>
      </c>
      <c r="AW131" s="13">
        <f t="shared" si="863"/>
        <v>0</v>
      </c>
      <c r="AX131" s="29">
        <v>0</v>
      </c>
      <c r="AY131" s="29">
        <v>0</v>
      </c>
      <c r="AZ131" s="29">
        <v>0</v>
      </c>
    </row>
    <row r="132" spans="1:52" ht="78.75" x14ac:dyDescent="0.25">
      <c r="A132" s="10" t="s">
        <v>340</v>
      </c>
      <c r="B132" s="58" t="s">
        <v>359</v>
      </c>
      <c r="C132" s="41" t="s">
        <v>22</v>
      </c>
      <c r="D132" s="11" t="s">
        <v>54</v>
      </c>
      <c r="E132" s="13">
        <f t="shared" si="739"/>
        <v>170</v>
      </c>
      <c r="F132" s="13">
        <f t="shared" si="740"/>
        <v>0</v>
      </c>
      <c r="G132" s="13">
        <f t="shared" si="741"/>
        <v>170</v>
      </c>
      <c r="H132" s="13">
        <f t="shared" si="742"/>
        <v>0</v>
      </c>
      <c r="I132" s="13">
        <f t="shared" ref="I132:I133" si="864">K132</f>
        <v>0</v>
      </c>
      <c r="J132" s="29">
        <v>0</v>
      </c>
      <c r="K132" s="13">
        <v>0</v>
      </c>
      <c r="L132" s="29">
        <v>0</v>
      </c>
      <c r="M132" s="13">
        <f t="shared" ref="M132:M133" si="865">O132</f>
        <v>0</v>
      </c>
      <c r="N132" s="29">
        <v>0</v>
      </c>
      <c r="O132" s="36">
        <v>0</v>
      </c>
      <c r="P132" s="29">
        <v>0</v>
      </c>
      <c r="Q132" s="13">
        <f t="shared" ref="Q132:Q133" si="866">S132</f>
        <v>170</v>
      </c>
      <c r="R132" s="49">
        <v>0</v>
      </c>
      <c r="S132" s="64">
        <v>170</v>
      </c>
      <c r="T132" s="50">
        <v>0</v>
      </c>
      <c r="U132" s="13">
        <f t="shared" ref="U132:U133" si="867">W132</f>
        <v>0</v>
      </c>
      <c r="V132" s="29">
        <v>0</v>
      </c>
      <c r="W132" s="36">
        <v>0</v>
      </c>
      <c r="X132" s="29">
        <v>0</v>
      </c>
      <c r="Y132" s="13">
        <f t="shared" ref="Y132:Y133" si="868">AA132</f>
        <v>0</v>
      </c>
      <c r="Z132" s="29">
        <v>0</v>
      </c>
      <c r="AA132" s="29">
        <v>0</v>
      </c>
      <c r="AB132" s="29">
        <v>0</v>
      </c>
      <c r="AC132" s="13">
        <f t="shared" ref="AC132:AC133" si="869">AE132</f>
        <v>0</v>
      </c>
      <c r="AD132" s="29">
        <v>0</v>
      </c>
      <c r="AE132" s="29">
        <v>0</v>
      </c>
      <c r="AF132" s="29">
        <v>0</v>
      </c>
      <c r="AG132" s="13">
        <f t="shared" ref="AG132:AG133" si="870">AI132</f>
        <v>0</v>
      </c>
      <c r="AH132" s="29">
        <v>0</v>
      </c>
      <c r="AI132" s="29">
        <v>0</v>
      </c>
      <c r="AJ132" s="29">
        <v>0</v>
      </c>
      <c r="AK132" s="13">
        <f t="shared" ref="AK132:AK133" si="871">AM132</f>
        <v>0</v>
      </c>
      <c r="AL132" s="29">
        <v>0</v>
      </c>
      <c r="AM132" s="29">
        <v>0</v>
      </c>
      <c r="AN132" s="29">
        <v>0</v>
      </c>
      <c r="AO132" s="13">
        <f t="shared" ref="AO132:AO133" si="872">AQ132</f>
        <v>0</v>
      </c>
      <c r="AP132" s="29">
        <v>0</v>
      </c>
      <c r="AQ132" s="29">
        <v>0</v>
      </c>
      <c r="AR132" s="29">
        <v>0</v>
      </c>
      <c r="AS132" s="13">
        <f t="shared" ref="AS132:AS133" si="873">AU132</f>
        <v>0</v>
      </c>
      <c r="AT132" s="29">
        <v>0</v>
      </c>
      <c r="AU132" s="29">
        <v>0</v>
      </c>
      <c r="AV132" s="29">
        <v>0</v>
      </c>
      <c r="AW132" s="13">
        <f t="shared" ref="AW132:AW133" si="874">AY132</f>
        <v>0</v>
      </c>
      <c r="AX132" s="29">
        <v>0</v>
      </c>
      <c r="AY132" s="29">
        <v>0</v>
      </c>
      <c r="AZ132" s="29">
        <v>0</v>
      </c>
    </row>
    <row r="133" spans="1:52" ht="78.75" x14ac:dyDescent="0.25">
      <c r="A133" s="10" t="s">
        <v>357</v>
      </c>
      <c r="B133" s="58" t="s">
        <v>360</v>
      </c>
      <c r="C133" s="41" t="s">
        <v>22</v>
      </c>
      <c r="D133" s="11" t="s">
        <v>54</v>
      </c>
      <c r="E133" s="13">
        <f t="shared" si="739"/>
        <v>170</v>
      </c>
      <c r="F133" s="13">
        <f t="shared" si="740"/>
        <v>0</v>
      </c>
      <c r="G133" s="13">
        <f t="shared" si="741"/>
        <v>170</v>
      </c>
      <c r="H133" s="13">
        <f t="shared" si="742"/>
        <v>0</v>
      </c>
      <c r="I133" s="13">
        <f t="shared" si="864"/>
        <v>0</v>
      </c>
      <c r="J133" s="29">
        <v>0</v>
      </c>
      <c r="K133" s="13">
        <v>0</v>
      </c>
      <c r="L133" s="29">
        <v>0</v>
      </c>
      <c r="M133" s="13">
        <f t="shared" si="865"/>
        <v>0</v>
      </c>
      <c r="N133" s="29">
        <v>0</v>
      </c>
      <c r="O133" s="36">
        <v>0</v>
      </c>
      <c r="P133" s="29">
        <v>0</v>
      </c>
      <c r="Q133" s="13">
        <f t="shared" si="866"/>
        <v>170</v>
      </c>
      <c r="R133" s="49">
        <v>0</v>
      </c>
      <c r="S133" s="64">
        <v>170</v>
      </c>
      <c r="T133" s="50">
        <v>0</v>
      </c>
      <c r="U133" s="13">
        <f t="shared" si="867"/>
        <v>0</v>
      </c>
      <c r="V133" s="29">
        <v>0</v>
      </c>
      <c r="W133" s="36">
        <v>0</v>
      </c>
      <c r="X133" s="29">
        <v>0</v>
      </c>
      <c r="Y133" s="13">
        <f t="shared" si="868"/>
        <v>0</v>
      </c>
      <c r="Z133" s="29">
        <v>0</v>
      </c>
      <c r="AA133" s="29">
        <v>0</v>
      </c>
      <c r="AB133" s="29">
        <v>0</v>
      </c>
      <c r="AC133" s="13">
        <f t="shared" si="869"/>
        <v>0</v>
      </c>
      <c r="AD133" s="29">
        <v>0</v>
      </c>
      <c r="AE133" s="29">
        <v>0</v>
      </c>
      <c r="AF133" s="29">
        <v>0</v>
      </c>
      <c r="AG133" s="13">
        <f t="shared" si="870"/>
        <v>0</v>
      </c>
      <c r="AH133" s="29">
        <v>0</v>
      </c>
      <c r="AI133" s="29">
        <v>0</v>
      </c>
      <c r="AJ133" s="29">
        <v>0</v>
      </c>
      <c r="AK133" s="13">
        <f t="shared" si="871"/>
        <v>0</v>
      </c>
      <c r="AL133" s="29">
        <v>0</v>
      </c>
      <c r="AM133" s="29">
        <v>0</v>
      </c>
      <c r="AN133" s="29">
        <v>0</v>
      </c>
      <c r="AO133" s="13">
        <f t="shared" si="872"/>
        <v>0</v>
      </c>
      <c r="AP133" s="29">
        <v>0</v>
      </c>
      <c r="AQ133" s="29">
        <v>0</v>
      </c>
      <c r="AR133" s="29">
        <v>0</v>
      </c>
      <c r="AS133" s="13">
        <f t="shared" si="873"/>
        <v>0</v>
      </c>
      <c r="AT133" s="29">
        <v>0</v>
      </c>
      <c r="AU133" s="29">
        <v>0</v>
      </c>
      <c r="AV133" s="29">
        <v>0</v>
      </c>
      <c r="AW133" s="13">
        <f t="shared" si="874"/>
        <v>0</v>
      </c>
      <c r="AX133" s="29">
        <v>0</v>
      </c>
      <c r="AY133" s="29">
        <v>0</v>
      </c>
      <c r="AZ133" s="29">
        <v>0</v>
      </c>
    </row>
    <row r="134" spans="1:52" ht="78.75" x14ac:dyDescent="0.25">
      <c r="A134" s="10" t="s">
        <v>358</v>
      </c>
      <c r="B134" s="58" t="s">
        <v>362</v>
      </c>
      <c r="C134" s="41" t="s">
        <v>22</v>
      </c>
      <c r="D134" s="11" t="s">
        <v>54</v>
      </c>
      <c r="E134" s="13">
        <f t="shared" si="739"/>
        <v>515</v>
      </c>
      <c r="F134" s="13">
        <f t="shared" si="740"/>
        <v>0</v>
      </c>
      <c r="G134" s="13">
        <f t="shared" si="741"/>
        <v>515</v>
      </c>
      <c r="H134" s="13">
        <f t="shared" si="742"/>
        <v>0</v>
      </c>
      <c r="I134" s="13">
        <f t="shared" ref="I134" si="875">K134</f>
        <v>0</v>
      </c>
      <c r="J134" s="29">
        <v>0</v>
      </c>
      <c r="K134" s="13">
        <v>0</v>
      </c>
      <c r="L134" s="29">
        <v>0</v>
      </c>
      <c r="M134" s="13">
        <f t="shared" ref="M134" si="876">O134</f>
        <v>0</v>
      </c>
      <c r="N134" s="29">
        <v>0</v>
      </c>
      <c r="O134" s="36">
        <v>0</v>
      </c>
      <c r="P134" s="29">
        <v>0</v>
      </c>
      <c r="Q134" s="13">
        <f t="shared" ref="Q134" si="877">S134</f>
        <v>515</v>
      </c>
      <c r="R134" s="49">
        <v>0</v>
      </c>
      <c r="S134" s="64">
        <v>515</v>
      </c>
      <c r="T134" s="50">
        <v>0</v>
      </c>
      <c r="U134" s="13">
        <f t="shared" ref="U134" si="878">W134</f>
        <v>0</v>
      </c>
      <c r="V134" s="29">
        <v>0</v>
      </c>
      <c r="W134" s="36">
        <v>0</v>
      </c>
      <c r="X134" s="29">
        <v>0</v>
      </c>
      <c r="Y134" s="13">
        <f t="shared" ref="Y134" si="879">AA134</f>
        <v>0</v>
      </c>
      <c r="Z134" s="29">
        <v>0</v>
      </c>
      <c r="AA134" s="29">
        <v>0</v>
      </c>
      <c r="AB134" s="29">
        <v>0</v>
      </c>
      <c r="AC134" s="13">
        <f t="shared" ref="AC134" si="880">AE134</f>
        <v>0</v>
      </c>
      <c r="AD134" s="29">
        <v>0</v>
      </c>
      <c r="AE134" s="29">
        <v>0</v>
      </c>
      <c r="AF134" s="29">
        <v>0</v>
      </c>
      <c r="AG134" s="13">
        <f t="shared" ref="AG134" si="881">AI134</f>
        <v>0</v>
      </c>
      <c r="AH134" s="29">
        <v>0</v>
      </c>
      <c r="AI134" s="29">
        <v>0</v>
      </c>
      <c r="AJ134" s="29">
        <v>0</v>
      </c>
      <c r="AK134" s="13">
        <f t="shared" ref="AK134" si="882">AM134</f>
        <v>0</v>
      </c>
      <c r="AL134" s="29">
        <v>0</v>
      </c>
      <c r="AM134" s="29">
        <v>0</v>
      </c>
      <c r="AN134" s="29">
        <v>0</v>
      </c>
      <c r="AO134" s="13">
        <f t="shared" ref="AO134" si="883">AQ134</f>
        <v>0</v>
      </c>
      <c r="AP134" s="29">
        <v>0</v>
      </c>
      <c r="AQ134" s="29">
        <v>0</v>
      </c>
      <c r="AR134" s="29">
        <v>0</v>
      </c>
      <c r="AS134" s="13">
        <f t="shared" ref="AS134" si="884">AU134</f>
        <v>0</v>
      </c>
      <c r="AT134" s="29">
        <v>0</v>
      </c>
      <c r="AU134" s="29">
        <v>0</v>
      </c>
      <c r="AV134" s="29">
        <v>0</v>
      </c>
      <c r="AW134" s="13">
        <f t="shared" ref="AW134" si="885">AY134</f>
        <v>0</v>
      </c>
      <c r="AX134" s="29">
        <v>0</v>
      </c>
      <c r="AY134" s="29">
        <v>0</v>
      </c>
      <c r="AZ134" s="29">
        <v>0</v>
      </c>
    </row>
    <row r="135" spans="1:52" ht="63" x14ac:dyDescent="0.25">
      <c r="A135" s="10" t="s">
        <v>361</v>
      </c>
      <c r="B135" s="58" t="s">
        <v>364</v>
      </c>
      <c r="C135" s="41" t="s">
        <v>22</v>
      </c>
      <c r="D135" s="11" t="s">
        <v>54</v>
      </c>
      <c r="E135" s="13">
        <f t="shared" si="739"/>
        <v>492.1</v>
      </c>
      <c r="F135" s="13">
        <f t="shared" si="740"/>
        <v>0</v>
      </c>
      <c r="G135" s="13">
        <f t="shared" si="741"/>
        <v>492.1</v>
      </c>
      <c r="H135" s="13">
        <f t="shared" si="742"/>
        <v>0</v>
      </c>
      <c r="I135" s="13">
        <f t="shared" ref="I135" si="886">K135</f>
        <v>0</v>
      </c>
      <c r="J135" s="29">
        <v>0</v>
      </c>
      <c r="K135" s="13">
        <v>0</v>
      </c>
      <c r="L135" s="29">
        <v>0</v>
      </c>
      <c r="M135" s="13">
        <f t="shared" ref="M135" si="887">O135</f>
        <v>0</v>
      </c>
      <c r="N135" s="29">
        <v>0</v>
      </c>
      <c r="O135" s="36">
        <v>0</v>
      </c>
      <c r="P135" s="29">
        <v>0</v>
      </c>
      <c r="Q135" s="13">
        <f t="shared" ref="Q135" si="888">S135</f>
        <v>492.1</v>
      </c>
      <c r="R135" s="49">
        <v>0</v>
      </c>
      <c r="S135" s="64">
        <v>492.1</v>
      </c>
      <c r="T135" s="50">
        <v>0</v>
      </c>
      <c r="U135" s="13">
        <f t="shared" ref="U135" si="889">W135</f>
        <v>0</v>
      </c>
      <c r="V135" s="29">
        <v>0</v>
      </c>
      <c r="W135" s="36">
        <v>0</v>
      </c>
      <c r="X135" s="29">
        <v>0</v>
      </c>
      <c r="Y135" s="13">
        <f t="shared" ref="Y135" si="890">AA135</f>
        <v>0</v>
      </c>
      <c r="Z135" s="29">
        <v>0</v>
      </c>
      <c r="AA135" s="29">
        <v>0</v>
      </c>
      <c r="AB135" s="29">
        <v>0</v>
      </c>
      <c r="AC135" s="13">
        <f t="shared" ref="AC135" si="891">AE135</f>
        <v>0</v>
      </c>
      <c r="AD135" s="29">
        <v>0</v>
      </c>
      <c r="AE135" s="29">
        <v>0</v>
      </c>
      <c r="AF135" s="29">
        <v>0</v>
      </c>
      <c r="AG135" s="13">
        <f t="shared" ref="AG135" si="892">AI135</f>
        <v>0</v>
      </c>
      <c r="AH135" s="29">
        <v>0</v>
      </c>
      <c r="AI135" s="29">
        <v>0</v>
      </c>
      <c r="AJ135" s="29">
        <v>0</v>
      </c>
      <c r="AK135" s="13">
        <f t="shared" ref="AK135" si="893">AM135</f>
        <v>0</v>
      </c>
      <c r="AL135" s="29">
        <v>0</v>
      </c>
      <c r="AM135" s="29">
        <v>0</v>
      </c>
      <c r="AN135" s="29">
        <v>0</v>
      </c>
      <c r="AO135" s="13">
        <f t="shared" ref="AO135" si="894">AQ135</f>
        <v>0</v>
      </c>
      <c r="AP135" s="29">
        <v>0</v>
      </c>
      <c r="AQ135" s="29">
        <v>0</v>
      </c>
      <c r="AR135" s="29">
        <v>0</v>
      </c>
      <c r="AS135" s="13">
        <f t="shared" ref="AS135" si="895">AU135</f>
        <v>0</v>
      </c>
      <c r="AT135" s="29">
        <v>0</v>
      </c>
      <c r="AU135" s="29">
        <v>0</v>
      </c>
      <c r="AV135" s="29">
        <v>0</v>
      </c>
      <c r="AW135" s="13">
        <f t="shared" ref="AW135" si="896">AY135</f>
        <v>0</v>
      </c>
      <c r="AX135" s="29">
        <v>0</v>
      </c>
      <c r="AY135" s="29">
        <v>0</v>
      </c>
      <c r="AZ135" s="29">
        <v>0</v>
      </c>
    </row>
    <row r="136" spans="1:52" ht="78.75" x14ac:dyDescent="0.25">
      <c r="A136" s="10" t="s">
        <v>366</v>
      </c>
      <c r="B136" s="58" t="s">
        <v>372</v>
      </c>
      <c r="C136" s="41" t="s">
        <v>22</v>
      </c>
      <c r="D136" s="11" t="s">
        <v>54</v>
      </c>
      <c r="E136" s="13">
        <f t="shared" si="739"/>
        <v>4846.5999999999995</v>
      </c>
      <c r="F136" s="13">
        <f t="shared" si="740"/>
        <v>0</v>
      </c>
      <c r="G136" s="13">
        <f t="shared" si="741"/>
        <v>4846.5999999999995</v>
      </c>
      <c r="H136" s="13">
        <f t="shared" si="742"/>
        <v>0</v>
      </c>
      <c r="I136" s="13">
        <f t="shared" ref="I136:I137" si="897">K136</f>
        <v>0</v>
      </c>
      <c r="J136" s="29">
        <v>0</v>
      </c>
      <c r="K136" s="13">
        <v>0</v>
      </c>
      <c r="L136" s="29">
        <v>0</v>
      </c>
      <c r="M136" s="13">
        <f t="shared" ref="M136:M137" si="898">O136</f>
        <v>0</v>
      </c>
      <c r="N136" s="29">
        <v>0</v>
      </c>
      <c r="O136" s="36">
        <v>0</v>
      </c>
      <c r="P136" s="29">
        <v>0</v>
      </c>
      <c r="Q136" s="13">
        <f t="shared" ref="Q136:Q137" si="899">S136</f>
        <v>0</v>
      </c>
      <c r="R136" s="49">
        <v>0</v>
      </c>
      <c r="S136" s="64"/>
      <c r="T136" s="50">
        <v>0</v>
      </c>
      <c r="U136" s="13">
        <f t="shared" ref="U136:U137" si="900">W136</f>
        <v>4846.5999999999995</v>
      </c>
      <c r="V136" s="49">
        <v>0</v>
      </c>
      <c r="W136" s="78">
        <f>5403.5-54.6-502.3</f>
        <v>4846.5999999999995</v>
      </c>
      <c r="X136" s="50">
        <v>0</v>
      </c>
      <c r="Y136" s="13">
        <f t="shared" ref="Y136:Y137" si="901">AA136</f>
        <v>0</v>
      </c>
      <c r="Z136" s="29">
        <v>0</v>
      </c>
      <c r="AA136" s="29">
        <v>0</v>
      </c>
      <c r="AB136" s="29">
        <v>0</v>
      </c>
      <c r="AC136" s="13">
        <f t="shared" ref="AC136:AC137" si="902">AE136</f>
        <v>0</v>
      </c>
      <c r="AD136" s="29">
        <v>0</v>
      </c>
      <c r="AE136" s="29">
        <v>0</v>
      </c>
      <c r="AF136" s="29">
        <v>0</v>
      </c>
      <c r="AG136" s="13">
        <f t="shared" ref="AG136:AG137" si="903">AI136</f>
        <v>0</v>
      </c>
      <c r="AH136" s="29">
        <v>0</v>
      </c>
      <c r="AI136" s="29">
        <v>0</v>
      </c>
      <c r="AJ136" s="29">
        <v>0</v>
      </c>
      <c r="AK136" s="13">
        <f t="shared" ref="AK136:AK137" si="904">AM136</f>
        <v>0</v>
      </c>
      <c r="AL136" s="29">
        <v>0</v>
      </c>
      <c r="AM136" s="29">
        <v>0</v>
      </c>
      <c r="AN136" s="29">
        <v>0</v>
      </c>
      <c r="AO136" s="13">
        <f t="shared" ref="AO136:AO137" si="905">AQ136</f>
        <v>0</v>
      </c>
      <c r="AP136" s="29">
        <v>0</v>
      </c>
      <c r="AQ136" s="29">
        <v>0</v>
      </c>
      <c r="AR136" s="29">
        <v>0</v>
      </c>
      <c r="AS136" s="13">
        <f t="shared" ref="AS136:AS137" si="906">AU136</f>
        <v>0</v>
      </c>
      <c r="AT136" s="29">
        <v>0</v>
      </c>
      <c r="AU136" s="29">
        <v>0</v>
      </c>
      <c r="AV136" s="29">
        <v>0</v>
      </c>
      <c r="AW136" s="13">
        <f t="shared" ref="AW136:AW137" si="907">AY136</f>
        <v>0</v>
      </c>
      <c r="AX136" s="29">
        <v>0</v>
      </c>
      <c r="AY136" s="29">
        <v>0</v>
      </c>
      <c r="AZ136" s="29">
        <v>0</v>
      </c>
    </row>
    <row r="137" spans="1:52" ht="63" x14ac:dyDescent="0.25">
      <c r="A137" s="10" t="s">
        <v>367</v>
      </c>
      <c r="B137" s="58" t="s">
        <v>373</v>
      </c>
      <c r="C137" s="41" t="s">
        <v>22</v>
      </c>
      <c r="D137" s="11" t="s">
        <v>54</v>
      </c>
      <c r="E137" s="13">
        <f t="shared" si="739"/>
        <v>778</v>
      </c>
      <c r="F137" s="13">
        <f t="shared" si="740"/>
        <v>0</v>
      </c>
      <c r="G137" s="13">
        <f t="shared" si="741"/>
        <v>778</v>
      </c>
      <c r="H137" s="13">
        <f t="shared" si="742"/>
        <v>0</v>
      </c>
      <c r="I137" s="13">
        <f t="shared" si="897"/>
        <v>0</v>
      </c>
      <c r="J137" s="29">
        <v>0</v>
      </c>
      <c r="K137" s="13">
        <v>0</v>
      </c>
      <c r="L137" s="29">
        <v>0</v>
      </c>
      <c r="M137" s="13">
        <f t="shared" si="898"/>
        <v>0</v>
      </c>
      <c r="N137" s="29">
        <v>0</v>
      </c>
      <c r="O137" s="36">
        <v>0</v>
      </c>
      <c r="P137" s="29">
        <v>0</v>
      </c>
      <c r="Q137" s="13">
        <f t="shared" si="899"/>
        <v>0</v>
      </c>
      <c r="R137" s="49">
        <v>0</v>
      </c>
      <c r="S137" s="64"/>
      <c r="T137" s="50">
        <v>0</v>
      </c>
      <c r="U137" s="13">
        <f t="shared" si="900"/>
        <v>778</v>
      </c>
      <c r="V137" s="49">
        <v>0</v>
      </c>
      <c r="W137" s="78">
        <f>914.7-136.7</f>
        <v>778</v>
      </c>
      <c r="X137" s="50">
        <v>0</v>
      </c>
      <c r="Y137" s="13">
        <f t="shared" si="901"/>
        <v>0</v>
      </c>
      <c r="Z137" s="29">
        <v>0</v>
      </c>
      <c r="AA137" s="29">
        <v>0</v>
      </c>
      <c r="AB137" s="29">
        <v>0</v>
      </c>
      <c r="AC137" s="13">
        <f t="shared" si="902"/>
        <v>0</v>
      </c>
      <c r="AD137" s="29">
        <v>0</v>
      </c>
      <c r="AE137" s="29">
        <v>0</v>
      </c>
      <c r="AF137" s="29">
        <v>0</v>
      </c>
      <c r="AG137" s="13">
        <f t="shared" si="903"/>
        <v>0</v>
      </c>
      <c r="AH137" s="29">
        <v>0</v>
      </c>
      <c r="AI137" s="29">
        <v>0</v>
      </c>
      <c r="AJ137" s="29">
        <v>0</v>
      </c>
      <c r="AK137" s="13">
        <f t="shared" si="904"/>
        <v>0</v>
      </c>
      <c r="AL137" s="29">
        <v>0</v>
      </c>
      <c r="AM137" s="29">
        <v>0</v>
      </c>
      <c r="AN137" s="29">
        <v>0</v>
      </c>
      <c r="AO137" s="13">
        <f t="shared" si="905"/>
        <v>0</v>
      </c>
      <c r="AP137" s="29">
        <v>0</v>
      </c>
      <c r="AQ137" s="29">
        <v>0</v>
      </c>
      <c r="AR137" s="29">
        <v>0</v>
      </c>
      <c r="AS137" s="13">
        <f t="shared" si="906"/>
        <v>0</v>
      </c>
      <c r="AT137" s="29">
        <v>0</v>
      </c>
      <c r="AU137" s="29">
        <v>0</v>
      </c>
      <c r="AV137" s="29">
        <v>0</v>
      </c>
      <c r="AW137" s="13">
        <f t="shared" si="907"/>
        <v>0</v>
      </c>
      <c r="AX137" s="29">
        <v>0</v>
      </c>
      <c r="AY137" s="29">
        <v>0</v>
      </c>
      <c r="AZ137" s="29">
        <v>0</v>
      </c>
    </row>
    <row r="138" spans="1:52" ht="78.75" x14ac:dyDescent="0.25">
      <c r="A138" s="10" t="s">
        <v>368</v>
      </c>
      <c r="B138" s="58" t="s">
        <v>375</v>
      </c>
      <c r="C138" s="41" t="s">
        <v>22</v>
      </c>
      <c r="D138" s="11" t="s">
        <v>54</v>
      </c>
      <c r="E138" s="13">
        <f t="shared" si="739"/>
        <v>906.4</v>
      </c>
      <c r="F138" s="13">
        <f t="shared" si="740"/>
        <v>0</v>
      </c>
      <c r="G138" s="13">
        <f t="shared" si="741"/>
        <v>906.4</v>
      </c>
      <c r="H138" s="13">
        <f t="shared" si="742"/>
        <v>0</v>
      </c>
      <c r="I138" s="13">
        <f t="shared" ref="I138" si="908">K138</f>
        <v>0</v>
      </c>
      <c r="J138" s="29">
        <v>0</v>
      </c>
      <c r="K138" s="13">
        <v>0</v>
      </c>
      <c r="L138" s="29">
        <v>0</v>
      </c>
      <c r="M138" s="13">
        <f t="shared" ref="M138" si="909">O138</f>
        <v>0</v>
      </c>
      <c r="N138" s="29">
        <v>0</v>
      </c>
      <c r="O138" s="36">
        <v>0</v>
      </c>
      <c r="P138" s="29">
        <v>0</v>
      </c>
      <c r="Q138" s="13">
        <f t="shared" ref="Q138" si="910">S138</f>
        <v>0</v>
      </c>
      <c r="R138" s="49">
        <v>0</v>
      </c>
      <c r="S138" s="64"/>
      <c r="T138" s="50">
        <v>0</v>
      </c>
      <c r="U138" s="13">
        <f t="shared" ref="U138" si="911">W138</f>
        <v>906.4</v>
      </c>
      <c r="V138" s="49">
        <v>0</v>
      </c>
      <c r="W138" s="78">
        <f>1431.3-524.9</f>
        <v>906.4</v>
      </c>
      <c r="X138" s="50">
        <v>0</v>
      </c>
      <c r="Y138" s="13">
        <f t="shared" ref="Y138" si="912">AA138</f>
        <v>0</v>
      </c>
      <c r="Z138" s="29">
        <v>0</v>
      </c>
      <c r="AA138" s="29">
        <v>0</v>
      </c>
      <c r="AB138" s="29">
        <v>0</v>
      </c>
      <c r="AC138" s="13">
        <f t="shared" ref="AC138" si="913">AE138</f>
        <v>0</v>
      </c>
      <c r="AD138" s="29">
        <v>0</v>
      </c>
      <c r="AE138" s="29">
        <v>0</v>
      </c>
      <c r="AF138" s="29">
        <v>0</v>
      </c>
      <c r="AG138" s="13">
        <f t="shared" ref="AG138" si="914">AI138</f>
        <v>0</v>
      </c>
      <c r="AH138" s="29">
        <v>0</v>
      </c>
      <c r="AI138" s="29">
        <v>0</v>
      </c>
      <c r="AJ138" s="29">
        <v>0</v>
      </c>
      <c r="AK138" s="13">
        <f t="shared" ref="AK138" si="915">AM138</f>
        <v>0</v>
      </c>
      <c r="AL138" s="29">
        <v>0</v>
      </c>
      <c r="AM138" s="29">
        <v>0</v>
      </c>
      <c r="AN138" s="29">
        <v>0</v>
      </c>
      <c r="AO138" s="13">
        <f t="shared" ref="AO138" si="916">AQ138</f>
        <v>0</v>
      </c>
      <c r="AP138" s="29">
        <v>0</v>
      </c>
      <c r="AQ138" s="29">
        <v>0</v>
      </c>
      <c r="AR138" s="29">
        <v>0</v>
      </c>
      <c r="AS138" s="13">
        <f t="shared" ref="AS138" si="917">AU138</f>
        <v>0</v>
      </c>
      <c r="AT138" s="29">
        <v>0</v>
      </c>
      <c r="AU138" s="29">
        <v>0</v>
      </c>
      <c r="AV138" s="29">
        <v>0</v>
      </c>
      <c r="AW138" s="13">
        <f t="shared" ref="AW138" si="918">AY138</f>
        <v>0</v>
      </c>
      <c r="AX138" s="29">
        <v>0</v>
      </c>
      <c r="AY138" s="29">
        <v>0</v>
      </c>
      <c r="AZ138" s="29">
        <v>0</v>
      </c>
    </row>
    <row r="139" spans="1:52" ht="47.25" x14ac:dyDescent="0.25">
      <c r="A139" s="10" t="s">
        <v>369</v>
      </c>
      <c r="B139" s="58" t="s">
        <v>377</v>
      </c>
      <c r="C139" s="41" t="s">
        <v>22</v>
      </c>
      <c r="D139" s="11" t="s">
        <v>54</v>
      </c>
      <c r="E139" s="13">
        <f t="shared" si="739"/>
        <v>277.60000000000002</v>
      </c>
      <c r="F139" s="13">
        <f t="shared" si="740"/>
        <v>0</v>
      </c>
      <c r="G139" s="13">
        <f t="shared" si="741"/>
        <v>277.60000000000002</v>
      </c>
      <c r="H139" s="13">
        <f t="shared" si="742"/>
        <v>0</v>
      </c>
      <c r="I139" s="13">
        <f t="shared" ref="I139" si="919">K139</f>
        <v>0</v>
      </c>
      <c r="J139" s="29">
        <v>0</v>
      </c>
      <c r="K139" s="13">
        <v>0</v>
      </c>
      <c r="L139" s="29">
        <v>0</v>
      </c>
      <c r="M139" s="13">
        <f t="shared" ref="M139" si="920">O139</f>
        <v>0</v>
      </c>
      <c r="N139" s="29">
        <v>0</v>
      </c>
      <c r="O139" s="36">
        <v>0</v>
      </c>
      <c r="P139" s="29">
        <v>0</v>
      </c>
      <c r="Q139" s="13">
        <f t="shared" ref="Q139" si="921">S139</f>
        <v>0</v>
      </c>
      <c r="R139" s="49">
        <v>0</v>
      </c>
      <c r="S139" s="64"/>
      <c r="T139" s="50">
        <v>0</v>
      </c>
      <c r="U139" s="13">
        <f t="shared" ref="U139" si="922">W139</f>
        <v>277.60000000000002</v>
      </c>
      <c r="V139" s="49">
        <v>0</v>
      </c>
      <c r="W139" s="78">
        <v>277.60000000000002</v>
      </c>
      <c r="X139" s="50">
        <v>0</v>
      </c>
      <c r="Y139" s="13">
        <f t="shared" ref="Y139" si="923">AA139</f>
        <v>0</v>
      </c>
      <c r="Z139" s="29">
        <v>0</v>
      </c>
      <c r="AA139" s="29">
        <v>0</v>
      </c>
      <c r="AB139" s="29">
        <v>0</v>
      </c>
      <c r="AC139" s="13">
        <f t="shared" ref="AC139" si="924">AE139</f>
        <v>0</v>
      </c>
      <c r="AD139" s="29">
        <v>0</v>
      </c>
      <c r="AE139" s="29">
        <v>0</v>
      </c>
      <c r="AF139" s="29">
        <v>0</v>
      </c>
      <c r="AG139" s="13">
        <f t="shared" ref="AG139" si="925">AI139</f>
        <v>0</v>
      </c>
      <c r="AH139" s="29">
        <v>0</v>
      </c>
      <c r="AI139" s="29">
        <v>0</v>
      </c>
      <c r="AJ139" s="29">
        <v>0</v>
      </c>
      <c r="AK139" s="13">
        <f t="shared" ref="AK139" si="926">AM139</f>
        <v>0</v>
      </c>
      <c r="AL139" s="29">
        <v>0</v>
      </c>
      <c r="AM139" s="29">
        <v>0</v>
      </c>
      <c r="AN139" s="29">
        <v>0</v>
      </c>
      <c r="AO139" s="13">
        <f t="shared" ref="AO139" si="927">AQ139</f>
        <v>0</v>
      </c>
      <c r="AP139" s="29">
        <v>0</v>
      </c>
      <c r="AQ139" s="29">
        <v>0</v>
      </c>
      <c r="AR139" s="29">
        <v>0</v>
      </c>
      <c r="AS139" s="13">
        <f t="shared" ref="AS139" si="928">AU139</f>
        <v>0</v>
      </c>
      <c r="AT139" s="29">
        <v>0</v>
      </c>
      <c r="AU139" s="29">
        <v>0</v>
      </c>
      <c r="AV139" s="29">
        <v>0</v>
      </c>
      <c r="AW139" s="13">
        <f t="shared" ref="AW139" si="929">AY139</f>
        <v>0</v>
      </c>
      <c r="AX139" s="29">
        <v>0</v>
      </c>
      <c r="AY139" s="29">
        <v>0</v>
      </c>
      <c r="AZ139" s="29">
        <v>0</v>
      </c>
    </row>
    <row r="140" spans="1:52" ht="63" x14ac:dyDescent="0.25">
      <c r="A140" s="10" t="s">
        <v>370</v>
      </c>
      <c r="B140" s="58" t="s">
        <v>380</v>
      </c>
      <c r="C140" s="41" t="s">
        <v>22</v>
      </c>
      <c r="D140" s="11" t="s">
        <v>54</v>
      </c>
      <c r="E140" s="13">
        <f t="shared" si="739"/>
        <v>586.79999999999995</v>
      </c>
      <c r="F140" s="13">
        <f t="shared" si="740"/>
        <v>0</v>
      </c>
      <c r="G140" s="13">
        <f t="shared" si="741"/>
        <v>586.79999999999995</v>
      </c>
      <c r="H140" s="13">
        <f t="shared" si="742"/>
        <v>0</v>
      </c>
      <c r="I140" s="13">
        <f t="shared" ref="I140" si="930">K140</f>
        <v>0</v>
      </c>
      <c r="J140" s="29">
        <v>0</v>
      </c>
      <c r="K140" s="13">
        <v>0</v>
      </c>
      <c r="L140" s="29">
        <v>0</v>
      </c>
      <c r="M140" s="13">
        <f t="shared" ref="M140" si="931">O140</f>
        <v>0</v>
      </c>
      <c r="N140" s="29">
        <v>0</v>
      </c>
      <c r="O140" s="36">
        <v>0</v>
      </c>
      <c r="P140" s="29">
        <v>0</v>
      </c>
      <c r="Q140" s="13">
        <f t="shared" ref="Q140" si="932">S140</f>
        <v>0</v>
      </c>
      <c r="R140" s="49">
        <v>0</v>
      </c>
      <c r="S140" s="64"/>
      <c r="T140" s="50">
        <v>0</v>
      </c>
      <c r="U140" s="13">
        <f t="shared" ref="U140" si="933">W140</f>
        <v>586.79999999999995</v>
      </c>
      <c r="V140" s="49">
        <v>0</v>
      </c>
      <c r="W140" s="78">
        <v>586.79999999999995</v>
      </c>
      <c r="X140" s="50">
        <v>0</v>
      </c>
      <c r="Y140" s="13">
        <f t="shared" ref="Y140" si="934">AA140</f>
        <v>0</v>
      </c>
      <c r="Z140" s="29">
        <v>0</v>
      </c>
      <c r="AA140" s="29">
        <v>0</v>
      </c>
      <c r="AB140" s="29">
        <v>0</v>
      </c>
      <c r="AC140" s="13">
        <f t="shared" ref="AC140" si="935">AE140</f>
        <v>0</v>
      </c>
      <c r="AD140" s="29">
        <v>0</v>
      </c>
      <c r="AE140" s="29">
        <v>0</v>
      </c>
      <c r="AF140" s="29">
        <v>0</v>
      </c>
      <c r="AG140" s="13">
        <f t="shared" ref="AG140" si="936">AI140</f>
        <v>0</v>
      </c>
      <c r="AH140" s="29">
        <v>0</v>
      </c>
      <c r="AI140" s="29">
        <v>0</v>
      </c>
      <c r="AJ140" s="29">
        <v>0</v>
      </c>
      <c r="AK140" s="13">
        <f t="shared" ref="AK140" si="937">AM140</f>
        <v>0</v>
      </c>
      <c r="AL140" s="29">
        <v>0</v>
      </c>
      <c r="AM140" s="29">
        <v>0</v>
      </c>
      <c r="AN140" s="29">
        <v>0</v>
      </c>
      <c r="AO140" s="13">
        <f t="shared" ref="AO140" si="938">AQ140</f>
        <v>0</v>
      </c>
      <c r="AP140" s="29">
        <v>0</v>
      </c>
      <c r="AQ140" s="29">
        <v>0</v>
      </c>
      <c r="AR140" s="29">
        <v>0</v>
      </c>
      <c r="AS140" s="13">
        <f t="shared" ref="AS140" si="939">AU140</f>
        <v>0</v>
      </c>
      <c r="AT140" s="29">
        <v>0</v>
      </c>
      <c r="AU140" s="29">
        <v>0</v>
      </c>
      <c r="AV140" s="29">
        <v>0</v>
      </c>
      <c r="AW140" s="13">
        <f t="shared" ref="AW140" si="940">AY140</f>
        <v>0</v>
      </c>
      <c r="AX140" s="29">
        <v>0</v>
      </c>
      <c r="AY140" s="29">
        <v>0</v>
      </c>
      <c r="AZ140" s="29">
        <v>0</v>
      </c>
    </row>
    <row r="141" spans="1:52" ht="78.75" x14ac:dyDescent="0.25">
      <c r="A141" s="10" t="s">
        <v>371</v>
      </c>
      <c r="B141" s="58" t="s">
        <v>383</v>
      </c>
      <c r="C141" s="41" t="s">
        <v>22</v>
      </c>
      <c r="D141" s="11" t="s">
        <v>54</v>
      </c>
      <c r="E141" s="13">
        <f t="shared" si="739"/>
        <v>6542.9000000000005</v>
      </c>
      <c r="F141" s="13">
        <f t="shared" si="740"/>
        <v>0</v>
      </c>
      <c r="G141" s="13">
        <f t="shared" si="741"/>
        <v>6542.9000000000005</v>
      </c>
      <c r="H141" s="13">
        <f t="shared" si="742"/>
        <v>0</v>
      </c>
      <c r="I141" s="13">
        <f t="shared" ref="I141" si="941">K141</f>
        <v>0</v>
      </c>
      <c r="J141" s="29">
        <v>0</v>
      </c>
      <c r="K141" s="13">
        <v>0</v>
      </c>
      <c r="L141" s="29">
        <v>0</v>
      </c>
      <c r="M141" s="13">
        <f t="shared" ref="M141" si="942">O141</f>
        <v>0</v>
      </c>
      <c r="N141" s="29">
        <v>0</v>
      </c>
      <c r="O141" s="36">
        <v>0</v>
      </c>
      <c r="P141" s="29">
        <v>0</v>
      </c>
      <c r="Q141" s="13">
        <f t="shared" ref="Q141" si="943">S141</f>
        <v>0</v>
      </c>
      <c r="R141" s="49">
        <v>0</v>
      </c>
      <c r="S141" s="64"/>
      <c r="T141" s="50">
        <v>0</v>
      </c>
      <c r="U141" s="13">
        <f t="shared" ref="U141" si="944">W141</f>
        <v>6542.9000000000005</v>
      </c>
      <c r="V141" s="49">
        <v>0</v>
      </c>
      <c r="W141" s="78">
        <f>7222.1-679.2</f>
        <v>6542.9000000000005</v>
      </c>
      <c r="X141" s="50">
        <v>0</v>
      </c>
      <c r="Y141" s="13">
        <f t="shared" ref="Y141" si="945">AA141</f>
        <v>0</v>
      </c>
      <c r="Z141" s="29">
        <v>0</v>
      </c>
      <c r="AA141" s="29">
        <v>0</v>
      </c>
      <c r="AB141" s="29">
        <v>0</v>
      </c>
      <c r="AC141" s="13">
        <f t="shared" ref="AC141" si="946">AE141</f>
        <v>0</v>
      </c>
      <c r="AD141" s="29">
        <v>0</v>
      </c>
      <c r="AE141" s="29">
        <v>0</v>
      </c>
      <c r="AF141" s="29">
        <v>0</v>
      </c>
      <c r="AG141" s="13">
        <f t="shared" ref="AG141" si="947">AI141</f>
        <v>0</v>
      </c>
      <c r="AH141" s="29">
        <v>0</v>
      </c>
      <c r="AI141" s="29">
        <v>0</v>
      </c>
      <c r="AJ141" s="29">
        <v>0</v>
      </c>
      <c r="AK141" s="13">
        <f t="shared" ref="AK141" si="948">AM141</f>
        <v>0</v>
      </c>
      <c r="AL141" s="29">
        <v>0</v>
      </c>
      <c r="AM141" s="29">
        <v>0</v>
      </c>
      <c r="AN141" s="29">
        <v>0</v>
      </c>
      <c r="AO141" s="13">
        <f t="shared" ref="AO141" si="949">AQ141</f>
        <v>0</v>
      </c>
      <c r="AP141" s="29">
        <v>0</v>
      </c>
      <c r="AQ141" s="29">
        <v>0</v>
      </c>
      <c r="AR141" s="29">
        <v>0</v>
      </c>
      <c r="AS141" s="13">
        <f t="shared" ref="AS141" si="950">AU141</f>
        <v>0</v>
      </c>
      <c r="AT141" s="29">
        <v>0</v>
      </c>
      <c r="AU141" s="29">
        <v>0</v>
      </c>
      <c r="AV141" s="29">
        <v>0</v>
      </c>
      <c r="AW141" s="13">
        <f t="shared" ref="AW141" si="951">AY141</f>
        <v>0</v>
      </c>
      <c r="AX141" s="29">
        <v>0</v>
      </c>
      <c r="AY141" s="29">
        <v>0</v>
      </c>
      <c r="AZ141" s="29">
        <v>0</v>
      </c>
    </row>
    <row r="142" spans="1:52" ht="78.75" x14ac:dyDescent="0.25">
      <c r="A142" s="10" t="s">
        <v>374</v>
      </c>
      <c r="B142" s="58" t="s">
        <v>243</v>
      </c>
      <c r="C142" s="41" t="s">
        <v>22</v>
      </c>
      <c r="D142" s="11" t="s">
        <v>54</v>
      </c>
      <c r="E142" s="13">
        <f t="shared" si="739"/>
        <v>1425</v>
      </c>
      <c r="F142" s="13">
        <f t="shared" si="740"/>
        <v>0</v>
      </c>
      <c r="G142" s="13">
        <f t="shared" si="741"/>
        <v>1425</v>
      </c>
      <c r="H142" s="13">
        <f t="shared" si="742"/>
        <v>0</v>
      </c>
      <c r="I142" s="13">
        <f t="shared" ref="I142" si="952">K142</f>
        <v>0</v>
      </c>
      <c r="J142" s="29">
        <v>0</v>
      </c>
      <c r="K142" s="13">
        <v>0</v>
      </c>
      <c r="L142" s="29">
        <v>0</v>
      </c>
      <c r="M142" s="13">
        <f t="shared" ref="M142" si="953">O142</f>
        <v>0</v>
      </c>
      <c r="N142" s="29">
        <v>0</v>
      </c>
      <c r="O142" s="36">
        <v>0</v>
      </c>
      <c r="P142" s="29">
        <v>0</v>
      </c>
      <c r="Q142" s="13">
        <f t="shared" ref="Q142" si="954">S142</f>
        <v>0</v>
      </c>
      <c r="R142" s="49">
        <v>0</v>
      </c>
      <c r="S142" s="64"/>
      <c r="T142" s="50">
        <v>0</v>
      </c>
      <c r="U142" s="13">
        <f t="shared" ref="U142" si="955">W142</f>
        <v>1425</v>
      </c>
      <c r="V142" s="49">
        <v>0</v>
      </c>
      <c r="W142" s="78">
        <v>1425</v>
      </c>
      <c r="X142" s="50">
        <v>0</v>
      </c>
      <c r="Y142" s="13">
        <f t="shared" ref="Y142" si="956">AA142</f>
        <v>0</v>
      </c>
      <c r="Z142" s="29">
        <v>0</v>
      </c>
      <c r="AA142" s="29">
        <v>0</v>
      </c>
      <c r="AB142" s="29">
        <v>0</v>
      </c>
      <c r="AC142" s="13">
        <f t="shared" ref="AC142" si="957">AE142</f>
        <v>0</v>
      </c>
      <c r="AD142" s="29">
        <v>0</v>
      </c>
      <c r="AE142" s="29">
        <v>0</v>
      </c>
      <c r="AF142" s="29">
        <v>0</v>
      </c>
      <c r="AG142" s="13">
        <f t="shared" ref="AG142" si="958">AI142</f>
        <v>0</v>
      </c>
      <c r="AH142" s="29">
        <v>0</v>
      </c>
      <c r="AI142" s="29">
        <v>0</v>
      </c>
      <c r="AJ142" s="29">
        <v>0</v>
      </c>
      <c r="AK142" s="13">
        <f t="shared" ref="AK142" si="959">AM142</f>
        <v>0</v>
      </c>
      <c r="AL142" s="29">
        <v>0</v>
      </c>
      <c r="AM142" s="29">
        <v>0</v>
      </c>
      <c r="AN142" s="29">
        <v>0</v>
      </c>
      <c r="AO142" s="13">
        <f t="shared" ref="AO142" si="960">AQ142</f>
        <v>0</v>
      </c>
      <c r="AP142" s="29">
        <v>0</v>
      </c>
      <c r="AQ142" s="29">
        <v>0</v>
      </c>
      <c r="AR142" s="29">
        <v>0</v>
      </c>
      <c r="AS142" s="13">
        <f t="shared" ref="AS142" si="961">AU142</f>
        <v>0</v>
      </c>
      <c r="AT142" s="29">
        <v>0</v>
      </c>
      <c r="AU142" s="29">
        <v>0</v>
      </c>
      <c r="AV142" s="29">
        <v>0</v>
      </c>
      <c r="AW142" s="13">
        <f t="shared" ref="AW142" si="962">AY142</f>
        <v>0</v>
      </c>
      <c r="AX142" s="29">
        <v>0</v>
      </c>
      <c r="AY142" s="29">
        <v>0</v>
      </c>
      <c r="AZ142" s="29">
        <v>0</v>
      </c>
    </row>
    <row r="143" spans="1:52" ht="142.5" customHeight="1" x14ac:dyDescent="0.25">
      <c r="A143" s="10" t="s">
        <v>376</v>
      </c>
      <c r="B143" s="58" t="s">
        <v>386</v>
      </c>
      <c r="C143" s="41" t="s">
        <v>22</v>
      </c>
      <c r="D143" s="11" t="s">
        <v>54</v>
      </c>
      <c r="E143" s="13">
        <f t="shared" si="739"/>
        <v>996.5</v>
      </c>
      <c r="F143" s="13">
        <f t="shared" si="740"/>
        <v>0</v>
      </c>
      <c r="G143" s="13">
        <f t="shared" si="741"/>
        <v>996.5</v>
      </c>
      <c r="H143" s="13">
        <f t="shared" si="742"/>
        <v>0</v>
      </c>
      <c r="I143" s="13">
        <f t="shared" ref="I143" si="963">K143</f>
        <v>0</v>
      </c>
      <c r="J143" s="29">
        <v>0</v>
      </c>
      <c r="K143" s="13">
        <v>0</v>
      </c>
      <c r="L143" s="29">
        <v>0</v>
      </c>
      <c r="M143" s="13">
        <f t="shared" ref="M143" si="964">O143</f>
        <v>0</v>
      </c>
      <c r="N143" s="29">
        <v>0</v>
      </c>
      <c r="O143" s="36">
        <v>0</v>
      </c>
      <c r="P143" s="29">
        <v>0</v>
      </c>
      <c r="Q143" s="13">
        <f t="shared" ref="Q143" si="965">S143</f>
        <v>0</v>
      </c>
      <c r="R143" s="49">
        <v>0</v>
      </c>
      <c r="S143" s="64"/>
      <c r="T143" s="50">
        <v>0</v>
      </c>
      <c r="U143" s="13">
        <f t="shared" ref="U143" si="966">W143</f>
        <v>996.5</v>
      </c>
      <c r="V143" s="49">
        <v>0</v>
      </c>
      <c r="W143" s="78">
        <v>996.5</v>
      </c>
      <c r="X143" s="50">
        <v>0</v>
      </c>
      <c r="Y143" s="13">
        <f t="shared" ref="Y143" si="967">AA143</f>
        <v>0</v>
      </c>
      <c r="Z143" s="29">
        <v>0</v>
      </c>
      <c r="AA143" s="29">
        <v>0</v>
      </c>
      <c r="AB143" s="29">
        <v>0</v>
      </c>
      <c r="AC143" s="13">
        <f t="shared" ref="AC143" si="968">AE143</f>
        <v>0</v>
      </c>
      <c r="AD143" s="29">
        <v>0</v>
      </c>
      <c r="AE143" s="29">
        <v>0</v>
      </c>
      <c r="AF143" s="29">
        <v>0</v>
      </c>
      <c r="AG143" s="13">
        <f t="shared" ref="AG143" si="969">AI143</f>
        <v>0</v>
      </c>
      <c r="AH143" s="29">
        <v>0</v>
      </c>
      <c r="AI143" s="29">
        <v>0</v>
      </c>
      <c r="AJ143" s="29">
        <v>0</v>
      </c>
      <c r="AK143" s="13">
        <f t="shared" ref="AK143" si="970">AM143</f>
        <v>0</v>
      </c>
      <c r="AL143" s="29">
        <v>0</v>
      </c>
      <c r="AM143" s="29">
        <v>0</v>
      </c>
      <c r="AN143" s="29">
        <v>0</v>
      </c>
      <c r="AO143" s="13">
        <f t="shared" ref="AO143" si="971">AQ143</f>
        <v>0</v>
      </c>
      <c r="AP143" s="29">
        <v>0</v>
      </c>
      <c r="AQ143" s="29">
        <v>0</v>
      </c>
      <c r="AR143" s="29">
        <v>0</v>
      </c>
      <c r="AS143" s="13">
        <f t="shared" ref="AS143" si="972">AU143</f>
        <v>0</v>
      </c>
      <c r="AT143" s="29">
        <v>0</v>
      </c>
      <c r="AU143" s="29">
        <v>0</v>
      </c>
      <c r="AV143" s="29">
        <v>0</v>
      </c>
      <c r="AW143" s="13">
        <f t="shared" ref="AW143" si="973">AY143</f>
        <v>0</v>
      </c>
      <c r="AX143" s="29">
        <v>0</v>
      </c>
      <c r="AY143" s="29">
        <v>0</v>
      </c>
      <c r="AZ143" s="29">
        <v>0</v>
      </c>
    </row>
    <row r="144" spans="1:52" ht="78.75" x14ac:dyDescent="0.25">
      <c r="A144" s="10" t="s">
        <v>382</v>
      </c>
      <c r="B144" s="58" t="s">
        <v>388</v>
      </c>
      <c r="C144" s="41" t="s">
        <v>22</v>
      </c>
      <c r="D144" s="11" t="s">
        <v>54</v>
      </c>
      <c r="E144" s="13">
        <f t="shared" si="739"/>
        <v>499.4</v>
      </c>
      <c r="F144" s="13">
        <f t="shared" si="740"/>
        <v>0</v>
      </c>
      <c r="G144" s="13">
        <f t="shared" si="741"/>
        <v>499.4</v>
      </c>
      <c r="H144" s="13">
        <f t="shared" si="742"/>
        <v>0</v>
      </c>
      <c r="I144" s="13">
        <f t="shared" ref="I144" si="974">K144</f>
        <v>0</v>
      </c>
      <c r="J144" s="29">
        <v>0</v>
      </c>
      <c r="K144" s="13">
        <v>0</v>
      </c>
      <c r="L144" s="29">
        <v>0</v>
      </c>
      <c r="M144" s="13">
        <f t="shared" ref="M144" si="975">O144</f>
        <v>0</v>
      </c>
      <c r="N144" s="29">
        <v>0</v>
      </c>
      <c r="O144" s="36">
        <v>0</v>
      </c>
      <c r="P144" s="29">
        <v>0</v>
      </c>
      <c r="Q144" s="13">
        <f t="shared" ref="Q144" si="976">S144</f>
        <v>0</v>
      </c>
      <c r="R144" s="49">
        <v>0</v>
      </c>
      <c r="S144" s="64"/>
      <c r="T144" s="50">
        <v>0</v>
      </c>
      <c r="U144" s="13">
        <f t="shared" ref="U144:U148" si="977">W144</f>
        <v>499.4</v>
      </c>
      <c r="V144" s="49">
        <v>0</v>
      </c>
      <c r="W144" s="78">
        <f>382.9+116.5</f>
        <v>499.4</v>
      </c>
      <c r="X144" s="50">
        <v>0</v>
      </c>
      <c r="Y144" s="13">
        <f t="shared" ref="Y144:Y145" si="978">AA144</f>
        <v>0</v>
      </c>
      <c r="Z144" s="29">
        <v>0</v>
      </c>
      <c r="AA144" s="29">
        <v>0</v>
      </c>
      <c r="AB144" s="29">
        <v>0</v>
      </c>
      <c r="AC144" s="13">
        <f t="shared" ref="AC144:AC145" si="979">AE144</f>
        <v>0</v>
      </c>
      <c r="AD144" s="29">
        <v>0</v>
      </c>
      <c r="AE144" s="29">
        <v>0</v>
      </c>
      <c r="AF144" s="29">
        <v>0</v>
      </c>
      <c r="AG144" s="13">
        <f t="shared" ref="AG144:AG145" si="980">AI144</f>
        <v>0</v>
      </c>
      <c r="AH144" s="29">
        <v>0</v>
      </c>
      <c r="AI144" s="29">
        <v>0</v>
      </c>
      <c r="AJ144" s="29">
        <v>0</v>
      </c>
      <c r="AK144" s="13">
        <f t="shared" ref="AK144:AK145" si="981">AM144</f>
        <v>0</v>
      </c>
      <c r="AL144" s="29">
        <v>0</v>
      </c>
      <c r="AM144" s="29">
        <v>0</v>
      </c>
      <c r="AN144" s="29">
        <v>0</v>
      </c>
      <c r="AO144" s="13">
        <f t="shared" ref="AO144:AO145" si="982">AQ144</f>
        <v>0</v>
      </c>
      <c r="AP144" s="29">
        <v>0</v>
      </c>
      <c r="AQ144" s="29">
        <v>0</v>
      </c>
      <c r="AR144" s="29">
        <v>0</v>
      </c>
      <c r="AS144" s="13">
        <f t="shared" ref="AS144:AS145" si="983">AU144</f>
        <v>0</v>
      </c>
      <c r="AT144" s="29">
        <v>0</v>
      </c>
      <c r="AU144" s="29">
        <v>0</v>
      </c>
      <c r="AV144" s="29">
        <v>0</v>
      </c>
      <c r="AW144" s="13">
        <f t="shared" ref="AW144:AW145" si="984">AY144</f>
        <v>0</v>
      </c>
      <c r="AX144" s="29">
        <v>0</v>
      </c>
      <c r="AY144" s="29">
        <v>0</v>
      </c>
      <c r="AZ144" s="29">
        <v>0</v>
      </c>
    </row>
    <row r="145" spans="1:52" ht="63" x14ac:dyDescent="0.25">
      <c r="A145" s="10" t="s">
        <v>385</v>
      </c>
      <c r="B145" s="70" t="s">
        <v>391</v>
      </c>
      <c r="C145" s="41" t="s">
        <v>22</v>
      </c>
      <c r="D145" s="11" t="s">
        <v>54</v>
      </c>
      <c r="E145" s="13">
        <f t="shared" si="739"/>
        <v>7000</v>
      </c>
      <c r="F145" s="13">
        <f t="shared" si="740"/>
        <v>0</v>
      </c>
      <c r="G145" s="13">
        <f t="shared" si="741"/>
        <v>7000</v>
      </c>
      <c r="H145" s="13">
        <f t="shared" si="742"/>
        <v>0</v>
      </c>
      <c r="I145" s="13">
        <f t="shared" ref="I145:I181" si="985">K145</f>
        <v>0</v>
      </c>
      <c r="J145" s="29">
        <v>0</v>
      </c>
      <c r="K145" s="13">
        <v>0</v>
      </c>
      <c r="L145" s="29">
        <v>0</v>
      </c>
      <c r="M145" s="13">
        <f t="shared" ref="M145:M181" si="986">O145</f>
        <v>0</v>
      </c>
      <c r="N145" s="29">
        <v>0</v>
      </c>
      <c r="O145" s="36">
        <v>0</v>
      </c>
      <c r="P145" s="29">
        <v>0</v>
      </c>
      <c r="Q145" s="13">
        <f t="shared" ref="Q145:Q181" si="987">S145</f>
        <v>0</v>
      </c>
      <c r="R145" s="49">
        <v>0</v>
      </c>
      <c r="S145" s="64"/>
      <c r="T145" s="50">
        <v>0</v>
      </c>
      <c r="U145" s="13">
        <f t="shared" si="977"/>
        <v>7000</v>
      </c>
      <c r="V145" s="49">
        <v>0</v>
      </c>
      <c r="W145" s="79">
        <v>7000</v>
      </c>
      <c r="X145" s="50">
        <v>0</v>
      </c>
      <c r="Y145" s="13">
        <f t="shared" si="978"/>
        <v>0</v>
      </c>
      <c r="Z145" s="29">
        <v>0</v>
      </c>
      <c r="AA145" s="13">
        <v>0</v>
      </c>
      <c r="AB145" s="29">
        <v>0</v>
      </c>
      <c r="AC145" s="13">
        <f t="shared" si="979"/>
        <v>0</v>
      </c>
      <c r="AD145" s="29">
        <v>0</v>
      </c>
      <c r="AE145" s="13">
        <v>0</v>
      </c>
      <c r="AF145" s="29">
        <v>0</v>
      </c>
      <c r="AG145" s="13">
        <f t="shared" si="980"/>
        <v>0</v>
      </c>
      <c r="AH145" s="29">
        <v>0</v>
      </c>
      <c r="AI145" s="13">
        <v>0</v>
      </c>
      <c r="AJ145" s="29">
        <v>0</v>
      </c>
      <c r="AK145" s="13">
        <f t="shared" si="981"/>
        <v>0</v>
      </c>
      <c r="AL145" s="29">
        <v>0</v>
      </c>
      <c r="AM145" s="13">
        <v>0</v>
      </c>
      <c r="AN145" s="29">
        <v>0</v>
      </c>
      <c r="AO145" s="13">
        <f t="shared" si="982"/>
        <v>0</v>
      </c>
      <c r="AP145" s="29">
        <v>0</v>
      </c>
      <c r="AQ145" s="13">
        <v>0</v>
      </c>
      <c r="AR145" s="29">
        <v>0</v>
      </c>
      <c r="AS145" s="13">
        <f t="shared" si="983"/>
        <v>0</v>
      </c>
      <c r="AT145" s="29">
        <v>0</v>
      </c>
      <c r="AU145" s="13">
        <v>0</v>
      </c>
      <c r="AV145" s="29">
        <v>0</v>
      </c>
      <c r="AW145" s="13">
        <f t="shared" si="984"/>
        <v>0</v>
      </c>
      <c r="AX145" s="29">
        <v>0</v>
      </c>
      <c r="AY145" s="13">
        <v>0</v>
      </c>
      <c r="AZ145" s="29">
        <v>0</v>
      </c>
    </row>
    <row r="146" spans="1:52" ht="78.75" x14ac:dyDescent="0.25">
      <c r="A146" s="10" t="s">
        <v>387</v>
      </c>
      <c r="B146" s="70" t="s">
        <v>392</v>
      </c>
      <c r="C146" s="41" t="s">
        <v>22</v>
      </c>
      <c r="D146" s="11" t="s">
        <v>54</v>
      </c>
      <c r="E146" s="13">
        <f t="shared" si="739"/>
        <v>254.3</v>
      </c>
      <c r="F146" s="13">
        <f t="shared" si="740"/>
        <v>0</v>
      </c>
      <c r="G146" s="13">
        <f t="shared" si="741"/>
        <v>254.3</v>
      </c>
      <c r="H146" s="13">
        <f t="shared" si="742"/>
        <v>0</v>
      </c>
      <c r="I146" s="13">
        <f t="shared" si="985"/>
        <v>0</v>
      </c>
      <c r="J146" s="29">
        <v>0</v>
      </c>
      <c r="K146" s="13">
        <v>0</v>
      </c>
      <c r="L146" s="29">
        <v>0</v>
      </c>
      <c r="M146" s="13">
        <f t="shared" si="986"/>
        <v>0</v>
      </c>
      <c r="N146" s="29">
        <v>0</v>
      </c>
      <c r="O146" s="13">
        <v>0</v>
      </c>
      <c r="P146" s="29">
        <v>0</v>
      </c>
      <c r="Q146" s="13">
        <f t="shared" si="987"/>
        <v>0</v>
      </c>
      <c r="R146" s="29">
        <v>0</v>
      </c>
      <c r="S146" s="13">
        <v>0</v>
      </c>
      <c r="T146" s="29">
        <v>0</v>
      </c>
      <c r="U146" s="13">
        <f t="shared" si="977"/>
        <v>254.3</v>
      </c>
      <c r="V146" s="49">
        <v>0</v>
      </c>
      <c r="W146" s="79">
        <v>254.3</v>
      </c>
      <c r="X146" s="50">
        <v>0</v>
      </c>
      <c r="Y146" s="13">
        <f t="shared" ref="Y146:Y151" si="988">AA146</f>
        <v>0</v>
      </c>
      <c r="Z146" s="29">
        <v>0</v>
      </c>
      <c r="AA146" s="13">
        <v>0</v>
      </c>
      <c r="AB146" s="29">
        <v>0</v>
      </c>
      <c r="AC146" s="13">
        <f t="shared" ref="AC146:AC151" si="989">AE146</f>
        <v>0</v>
      </c>
      <c r="AD146" s="29">
        <v>0</v>
      </c>
      <c r="AE146" s="13">
        <v>0</v>
      </c>
      <c r="AF146" s="29">
        <v>0</v>
      </c>
      <c r="AG146" s="13">
        <f t="shared" ref="AG146:AG151" si="990">AI146</f>
        <v>0</v>
      </c>
      <c r="AH146" s="29">
        <v>0</v>
      </c>
      <c r="AI146" s="13">
        <v>0</v>
      </c>
      <c r="AJ146" s="29">
        <v>0</v>
      </c>
      <c r="AK146" s="13">
        <f t="shared" ref="AK146:AK151" si="991">AM146</f>
        <v>0</v>
      </c>
      <c r="AL146" s="29">
        <v>0</v>
      </c>
      <c r="AM146" s="13">
        <v>0</v>
      </c>
      <c r="AN146" s="29">
        <v>0</v>
      </c>
      <c r="AO146" s="13">
        <f t="shared" ref="AO146:AO151" si="992">AQ146</f>
        <v>0</v>
      </c>
      <c r="AP146" s="29">
        <v>0</v>
      </c>
      <c r="AQ146" s="13">
        <v>0</v>
      </c>
      <c r="AR146" s="29">
        <v>0</v>
      </c>
      <c r="AS146" s="13">
        <f t="shared" ref="AS146:AS151" si="993">AU146</f>
        <v>0</v>
      </c>
      <c r="AT146" s="29">
        <v>0</v>
      </c>
      <c r="AU146" s="13">
        <v>0</v>
      </c>
      <c r="AV146" s="29">
        <v>0</v>
      </c>
      <c r="AW146" s="13">
        <f t="shared" ref="AW146:AW151" si="994">AY146</f>
        <v>0</v>
      </c>
      <c r="AX146" s="29">
        <v>0</v>
      </c>
      <c r="AY146" s="13">
        <v>0</v>
      </c>
      <c r="AZ146" s="29">
        <v>0</v>
      </c>
    </row>
    <row r="147" spans="1:52" ht="63" x14ac:dyDescent="0.25">
      <c r="A147" s="10" t="s">
        <v>395</v>
      </c>
      <c r="B147" s="70" t="s">
        <v>393</v>
      </c>
      <c r="C147" s="41" t="s">
        <v>22</v>
      </c>
      <c r="D147" s="11" t="s">
        <v>54</v>
      </c>
      <c r="E147" s="13">
        <f t="shared" si="739"/>
        <v>550.20000000000005</v>
      </c>
      <c r="F147" s="13">
        <f t="shared" si="740"/>
        <v>0</v>
      </c>
      <c r="G147" s="13">
        <f t="shared" si="741"/>
        <v>550.20000000000005</v>
      </c>
      <c r="H147" s="13">
        <f t="shared" si="742"/>
        <v>0</v>
      </c>
      <c r="I147" s="13">
        <f t="shared" si="985"/>
        <v>0</v>
      </c>
      <c r="J147" s="29">
        <v>0</v>
      </c>
      <c r="K147" s="13">
        <v>0</v>
      </c>
      <c r="L147" s="29">
        <v>0</v>
      </c>
      <c r="M147" s="13">
        <f t="shared" si="986"/>
        <v>0</v>
      </c>
      <c r="N147" s="29">
        <v>0</v>
      </c>
      <c r="O147" s="13">
        <v>0</v>
      </c>
      <c r="P147" s="29">
        <v>0</v>
      </c>
      <c r="Q147" s="13">
        <f t="shared" si="987"/>
        <v>0</v>
      </c>
      <c r="R147" s="29">
        <v>0</v>
      </c>
      <c r="S147" s="13">
        <v>0</v>
      </c>
      <c r="T147" s="29">
        <v>0</v>
      </c>
      <c r="U147" s="13">
        <f t="shared" si="977"/>
        <v>550.20000000000005</v>
      </c>
      <c r="V147" s="49">
        <v>0</v>
      </c>
      <c r="W147" s="79">
        <v>550.20000000000005</v>
      </c>
      <c r="X147" s="50">
        <v>0</v>
      </c>
      <c r="Y147" s="13">
        <f t="shared" si="988"/>
        <v>0</v>
      </c>
      <c r="Z147" s="29">
        <v>0</v>
      </c>
      <c r="AA147" s="13">
        <v>0</v>
      </c>
      <c r="AB147" s="29">
        <v>0</v>
      </c>
      <c r="AC147" s="13">
        <f t="shared" si="989"/>
        <v>0</v>
      </c>
      <c r="AD147" s="29">
        <v>0</v>
      </c>
      <c r="AE147" s="13">
        <v>0</v>
      </c>
      <c r="AF147" s="29">
        <v>0</v>
      </c>
      <c r="AG147" s="13">
        <f t="shared" si="990"/>
        <v>0</v>
      </c>
      <c r="AH147" s="29">
        <v>0</v>
      </c>
      <c r="AI147" s="13">
        <v>0</v>
      </c>
      <c r="AJ147" s="29">
        <v>0</v>
      </c>
      <c r="AK147" s="13">
        <f t="shared" si="991"/>
        <v>0</v>
      </c>
      <c r="AL147" s="29">
        <v>0</v>
      </c>
      <c r="AM147" s="13">
        <v>0</v>
      </c>
      <c r="AN147" s="29">
        <v>0</v>
      </c>
      <c r="AO147" s="13">
        <f t="shared" si="992"/>
        <v>0</v>
      </c>
      <c r="AP147" s="29">
        <v>0</v>
      </c>
      <c r="AQ147" s="13">
        <v>0</v>
      </c>
      <c r="AR147" s="29">
        <v>0</v>
      </c>
      <c r="AS147" s="13">
        <f t="shared" si="993"/>
        <v>0</v>
      </c>
      <c r="AT147" s="29">
        <v>0</v>
      </c>
      <c r="AU147" s="13">
        <v>0</v>
      </c>
      <c r="AV147" s="29">
        <v>0</v>
      </c>
      <c r="AW147" s="13">
        <f t="shared" si="994"/>
        <v>0</v>
      </c>
      <c r="AX147" s="29">
        <v>0</v>
      </c>
      <c r="AY147" s="13">
        <v>0</v>
      </c>
      <c r="AZ147" s="29">
        <v>0</v>
      </c>
    </row>
    <row r="148" spans="1:52" ht="110.25" x14ac:dyDescent="0.25">
      <c r="A148" s="10" t="s">
        <v>396</v>
      </c>
      <c r="B148" s="70" t="s">
        <v>394</v>
      </c>
      <c r="C148" s="41" t="s">
        <v>22</v>
      </c>
      <c r="D148" s="11" t="s">
        <v>54</v>
      </c>
      <c r="E148" s="13">
        <f t="shared" ref="E148:E181" si="995">I148+M148+Q148+U148+Y148+AC148+AG148+AK148+AO148</f>
        <v>1365.4</v>
      </c>
      <c r="F148" s="13">
        <f t="shared" ref="F148:F181" si="996">J148+N148+R148+V148+Z148+AD148+AH148+AL148+AP148</f>
        <v>0</v>
      </c>
      <c r="G148" s="13">
        <f t="shared" ref="G148:G181" si="997">K148+O148+S148+W148+AA148+AE148+AI148+AM148+AQ148</f>
        <v>1365.4</v>
      </c>
      <c r="H148" s="13">
        <f t="shared" ref="H148:H181" si="998">L148+P148+T148+X148+AB148+AF148+AJ148+AN148+AR148</f>
        <v>0</v>
      </c>
      <c r="I148" s="13">
        <f t="shared" si="985"/>
        <v>0</v>
      </c>
      <c r="J148" s="29">
        <v>0</v>
      </c>
      <c r="K148" s="13">
        <v>0</v>
      </c>
      <c r="L148" s="29">
        <v>0</v>
      </c>
      <c r="M148" s="13">
        <f t="shared" si="986"/>
        <v>0</v>
      </c>
      <c r="N148" s="29">
        <v>0</v>
      </c>
      <c r="O148" s="13">
        <v>0</v>
      </c>
      <c r="P148" s="29">
        <v>0</v>
      </c>
      <c r="Q148" s="13">
        <f t="shared" si="987"/>
        <v>0</v>
      </c>
      <c r="R148" s="29">
        <v>0</v>
      </c>
      <c r="S148" s="13">
        <v>0</v>
      </c>
      <c r="T148" s="29">
        <v>0</v>
      </c>
      <c r="U148" s="13">
        <f t="shared" si="977"/>
        <v>1365.4</v>
      </c>
      <c r="V148" s="49">
        <v>0</v>
      </c>
      <c r="W148" s="79">
        <v>1365.4</v>
      </c>
      <c r="X148" s="50">
        <v>0</v>
      </c>
      <c r="Y148" s="13">
        <f t="shared" si="988"/>
        <v>0</v>
      </c>
      <c r="Z148" s="29">
        <v>0</v>
      </c>
      <c r="AA148" s="13">
        <v>0</v>
      </c>
      <c r="AB148" s="29">
        <v>0</v>
      </c>
      <c r="AC148" s="13">
        <f t="shared" si="989"/>
        <v>0</v>
      </c>
      <c r="AD148" s="29">
        <v>0</v>
      </c>
      <c r="AE148" s="13">
        <v>0</v>
      </c>
      <c r="AF148" s="29">
        <v>0</v>
      </c>
      <c r="AG148" s="13">
        <f t="shared" si="990"/>
        <v>0</v>
      </c>
      <c r="AH148" s="29">
        <v>0</v>
      </c>
      <c r="AI148" s="13">
        <v>0</v>
      </c>
      <c r="AJ148" s="29">
        <v>0</v>
      </c>
      <c r="AK148" s="13">
        <f t="shared" si="991"/>
        <v>0</v>
      </c>
      <c r="AL148" s="29">
        <v>0</v>
      </c>
      <c r="AM148" s="13">
        <v>0</v>
      </c>
      <c r="AN148" s="29">
        <v>0</v>
      </c>
      <c r="AO148" s="13">
        <f t="shared" si="992"/>
        <v>0</v>
      </c>
      <c r="AP148" s="29">
        <v>0</v>
      </c>
      <c r="AQ148" s="13">
        <v>0</v>
      </c>
      <c r="AR148" s="29">
        <v>0</v>
      </c>
      <c r="AS148" s="13">
        <f t="shared" si="993"/>
        <v>0</v>
      </c>
      <c r="AT148" s="29">
        <v>0</v>
      </c>
      <c r="AU148" s="13">
        <v>0</v>
      </c>
      <c r="AV148" s="29">
        <v>0</v>
      </c>
      <c r="AW148" s="13">
        <f t="shared" si="994"/>
        <v>0</v>
      </c>
      <c r="AX148" s="29">
        <v>0</v>
      </c>
      <c r="AY148" s="13">
        <v>0</v>
      </c>
      <c r="AZ148" s="29">
        <v>0</v>
      </c>
    </row>
    <row r="149" spans="1:52" ht="126" x14ac:dyDescent="0.25">
      <c r="A149" s="10" t="s">
        <v>397</v>
      </c>
      <c r="B149" s="70" t="s">
        <v>341</v>
      </c>
      <c r="C149" s="41" t="s">
        <v>22</v>
      </c>
      <c r="D149" s="11" t="s">
        <v>54</v>
      </c>
      <c r="E149" s="13">
        <f t="shared" si="995"/>
        <v>600</v>
      </c>
      <c r="F149" s="13">
        <f t="shared" si="996"/>
        <v>0</v>
      </c>
      <c r="G149" s="13">
        <f t="shared" si="997"/>
        <v>600</v>
      </c>
      <c r="H149" s="13">
        <f t="shared" si="998"/>
        <v>0</v>
      </c>
      <c r="I149" s="13">
        <f t="shared" ref="I149" si="999">K149</f>
        <v>0</v>
      </c>
      <c r="J149" s="29">
        <v>0</v>
      </c>
      <c r="K149" s="13">
        <v>0</v>
      </c>
      <c r="L149" s="29">
        <v>0</v>
      </c>
      <c r="M149" s="13">
        <f t="shared" si="986"/>
        <v>0</v>
      </c>
      <c r="N149" s="29">
        <v>0</v>
      </c>
      <c r="O149" s="13">
        <v>0</v>
      </c>
      <c r="P149" s="29">
        <v>0</v>
      </c>
      <c r="Q149" s="13">
        <f t="shared" si="987"/>
        <v>0</v>
      </c>
      <c r="R149" s="29">
        <v>0</v>
      </c>
      <c r="S149" s="13">
        <v>0</v>
      </c>
      <c r="T149" s="29">
        <v>0</v>
      </c>
      <c r="U149" s="13">
        <f t="shared" ref="U149" si="1000">W149</f>
        <v>600</v>
      </c>
      <c r="V149" s="49">
        <v>0</v>
      </c>
      <c r="W149" s="79">
        <v>600</v>
      </c>
      <c r="X149" s="50">
        <v>0</v>
      </c>
      <c r="Y149" s="13">
        <f t="shared" si="988"/>
        <v>0</v>
      </c>
      <c r="Z149" s="29">
        <v>0</v>
      </c>
      <c r="AA149" s="13">
        <v>0</v>
      </c>
      <c r="AB149" s="29">
        <v>0</v>
      </c>
      <c r="AC149" s="13">
        <f t="shared" si="989"/>
        <v>0</v>
      </c>
      <c r="AD149" s="29">
        <v>0</v>
      </c>
      <c r="AE149" s="13">
        <v>0</v>
      </c>
      <c r="AF149" s="29">
        <v>0</v>
      </c>
      <c r="AG149" s="13">
        <f t="shared" si="990"/>
        <v>0</v>
      </c>
      <c r="AH149" s="29">
        <v>0</v>
      </c>
      <c r="AI149" s="13">
        <v>0</v>
      </c>
      <c r="AJ149" s="29">
        <v>0</v>
      </c>
      <c r="AK149" s="13">
        <f t="shared" si="991"/>
        <v>0</v>
      </c>
      <c r="AL149" s="29">
        <v>0</v>
      </c>
      <c r="AM149" s="13">
        <v>0</v>
      </c>
      <c r="AN149" s="29">
        <v>0</v>
      </c>
      <c r="AO149" s="13">
        <f t="shared" si="992"/>
        <v>0</v>
      </c>
      <c r="AP149" s="29">
        <v>0</v>
      </c>
      <c r="AQ149" s="13">
        <v>0</v>
      </c>
      <c r="AR149" s="29">
        <v>0</v>
      </c>
      <c r="AS149" s="13">
        <f t="shared" si="993"/>
        <v>0</v>
      </c>
      <c r="AT149" s="29">
        <v>0</v>
      </c>
      <c r="AU149" s="13">
        <v>0</v>
      </c>
      <c r="AV149" s="29">
        <v>0</v>
      </c>
      <c r="AW149" s="13">
        <f t="shared" si="994"/>
        <v>0</v>
      </c>
      <c r="AX149" s="29">
        <v>0</v>
      </c>
      <c r="AY149" s="13">
        <v>0</v>
      </c>
      <c r="AZ149" s="29">
        <v>0</v>
      </c>
    </row>
    <row r="150" spans="1:52" ht="78.75" x14ac:dyDescent="0.25">
      <c r="A150" s="10" t="s">
        <v>398</v>
      </c>
      <c r="B150" s="70" t="s">
        <v>410</v>
      </c>
      <c r="C150" s="41" t="s">
        <v>22</v>
      </c>
      <c r="D150" s="11" t="s">
        <v>54</v>
      </c>
      <c r="E150" s="13">
        <f t="shared" si="995"/>
        <v>797.09999999999991</v>
      </c>
      <c r="F150" s="13">
        <f t="shared" si="996"/>
        <v>0</v>
      </c>
      <c r="G150" s="13">
        <f t="shared" si="997"/>
        <v>797.09999999999991</v>
      </c>
      <c r="H150" s="13">
        <f t="shared" si="998"/>
        <v>0</v>
      </c>
      <c r="I150" s="13">
        <f t="shared" ref="I150" si="1001">K150</f>
        <v>0</v>
      </c>
      <c r="J150" s="29">
        <v>0</v>
      </c>
      <c r="K150" s="13">
        <v>0</v>
      </c>
      <c r="L150" s="29">
        <v>0</v>
      </c>
      <c r="M150" s="13">
        <f t="shared" si="986"/>
        <v>0</v>
      </c>
      <c r="N150" s="29">
        <v>0</v>
      </c>
      <c r="O150" s="13">
        <v>0</v>
      </c>
      <c r="P150" s="29">
        <v>0</v>
      </c>
      <c r="Q150" s="13">
        <f t="shared" si="987"/>
        <v>0</v>
      </c>
      <c r="R150" s="29">
        <v>0</v>
      </c>
      <c r="S150" s="13">
        <v>0</v>
      </c>
      <c r="T150" s="29">
        <v>0</v>
      </c>
      <c r="U150" s="13">
        <f t="shared" ref="U150" si="1002">W150</f>
        <v>797.09999999999991</v>
      </c>
      <c r="V150" s="49">
        <v>0</v>
      </c>
      <c r="W150" s="79">
        <f>1374.8-577.7</f>
        <v>797.09999999999991</v>
      </c>
      <c r="X150" s="50">
        <v>0</v>
      </c>
      <c r="Y150" s="13">
        <f t="shared" si="988"/>
        <v>0</v>
      </c>
      <c r="Z150" s="29">
        <v>0</v>
      </c>
      <c r="AA150" s="13">
        <v>0</v>
      </c>
      <c r="AB150" s="29">
        <v>0</v>
      </c>
      <c r="AC150" s="13">
        <f t="shared" si="989"/>
        <v>0</v>
      </c>
      <c r="AD150" s="29">
        <v>0</v>
      </c>
      <c r="AE150" s="13">
        <v>0</v>
      </c>
      <c r="AF150" s="29">
        <v>0</v>
      </c>
      <c r="AG150" s="13">
        <f t="shared" si="990"/>
        <v>0</v>
      </c>
      <c r="AH150" s="29">
        <v>0</v>
      </c>
      <c r="AI150" s="13">
        <v>0</v>
      </c>
      <c r="AJ150" s="29">
        <v>0</v>
      </c>
      <c r="AK150" s="13">
        <f t="shared" si="991"/>
        <v>0</v>
      </c>
      <c r="AL150" s="29">
        <v>0</v>
      </c>
      <c r="AM150" s="13">
        <v>0</v>
      </c>
      <c r="AN150" s="29">
        <v>0</v>
      </c>
      <c r="AO150" s="13">
        <f t="shared" si="992"/>
        <v>0</v>
      </c>
      <c r="AP150" s="29">
        <v>0</v>
      </c>
      <c r="AQ150" s="13">
        <v>0</v>
      </c>
      <c r="AR150" s="29">
        <v>0</v>
      </c>
      <c r="AS150" s="13">
        <f t="shared" si="993"/>
        <v>0</v>
      </c>
      <c r="AT150" s="29">
        <v>0</v>
      </c>
      <c r="AU150" s="13">
        <v>0</v>
      </c>
      <c r="AV150" s="29">
        <v>0</v>
      </c>
      <c r="AW150" s="13">
        <f t="shared" si="994"/>
        <v>0</v>
      </c>
      <c r="AX150" s="29">
        <v>0</v>
      </c>
      <c r="AY150" s="13">
        <v>0</v>
      </c>
      <c r="AZ150" s="29">
        <v>0</v>
      </c>
    </row>
    <row r="151" spans="1:52" ht="94.5" x14ac:dyDescent="0.25">
      <c r="A151" s="10" t="s">
        <v>399</v>
      </c>
      <c r="B151" s="70" t="s">
        <v>414</v>
      </c>
      <c r="C151" s="41" t="s">
        <v>22</v>
      </c>
      <c r="D151" s="11" t="s">
        <v>54</v>
      </c>
      <c r="E151" s="13">
        <f t="shared" si="995"/>
        <v>637.4</v>
      </c>
      <c r="F151" s="13">
        <f t="shared" si="996"/>
        <v>0</v>
      </c>
      <c r="G151" s="13">
        <f t="shared" si="997"/>
        <v>637.4</v>
      </c>
      <c r="H151" s="13">
        <f t="shared" si="998"/>
        <v>0</v>
      </c>
      <c r="I151" s="13">
        <f t="shared" ref="I151" si="1003">K151</f>
        <v>0</v>
      </c>
      <c r="J151" s="29">
        <v>0</v>
      </c>
      <c r="K151" s="13">
        <v>0</v>
      </c>
      <c r="L151" s="29">
        <v>0</v>
      </c>
      <c r="M151" s="13">
        <f t="shared" si="986"/>
        <v>0</v>
      </c>
      <c r="N151" s="29">
        <v>0</v>
      </c>
      <c r="O151" s="13">
        <v>0</v>
      </c>
      <c r="P151" s="29">
        <v>0</v>
      </c>
      <c r="Q151" s="13">
        <f t="shared" si="987"/>
        <v>0</v>
      </c>
      <c r="R151" s="29">
        <v>0</v>
      </c>
      <c r="S151" s="13">
        <v>0</v>
      </c>
      <c r="T151" s="29">
        <v>0</v>
      </c>
      <c r="U151" s="13">
        <f t="shared" ref="U151" si="1004">W151</f>
        <v>637.4</v>
      </c>
      <c r="V151" s="49">
        <v>0</v>
      </c>
      <c r="W151" s="79">
        <v>637.4</v>
      </c>
      <c r="X151" s="50">
        <v>0</v>
      </c>
      <c r="Y151" s="13">
        <f t="shared" si="988"/>
        <v>0</v>
      </c>
      <c r="Z151" s="29">
        <v>0</v>
      </c>
      <c r="AA151" s="13">
        <v>0</v>
      </c>
      <c r="AB151" s="29">
        <v>0</v>
      </c>
      <c r="AC151" s="13">
        <f t="shared" si="989"/>
        <v>0</v>
      </c>
      <c r="AD151" s="29">
        <v>0</v>
      </c>
      <c r="AE151" s="13">
        <v>0</v>
      </c>
      <c r="AF151" s="29">
        <v>0</v>
      </c>
      <c r="AG151" s="13">
        <f t="shared" si="990"/>
        <v>0</v>
      </c>
      <c r="AH151" s="29">
        <v>0</v>
      </c>
      <c r="AI151" s="13">
        <v>0</v>
      </c>
      <c r="AJ151" s="29">
        <v>0</v>
      </c>
      <c r="AK151" s="13">
        <f t="shared" si="991"/>
        <v>0</v>
      </c>
      <c r="AL151" s="29">
        <v>0</v>
      </c>
      <c r="AM151" s="13">
        <v>0</v>
      </c>
      <c r="AN151" s="29">
        <v>0</v>
      </c>
      <c r="AO151" s="13">
        <f t="shared" si="992"/>
        <v>0</v>
      </c>
      <c r="AP151" s="29">
        <v>0</v>
      </c>
      <c r="AQ151" s="13">
        <v>0</v>
      </c>
      <c r="AR151" s="29">
        <v>0</v>
      </c>
      <c r="AS151" s="13">
        <f t="shared" si="993"/>
        <v>0</v>
      </c>
      <c r="AT151" s="29">
        <v>0</v>
      </c>
      <c r="AU151" s="13">
        <v>0</v>
      </c>
      <c r="AV151" s="29">
        <v>0</v>
      </c>
      <c r="AW151" s="13">
        <f t="shared" si="994"/>
        <v>0</v>
      </c>
      <c r="AX151" s="29">
        <v>0</v>
      </c>
      <c r="AY151" s="13">
        <v>0</v>
      </c>
      <c r="AZ151" s="29">
        <v>0</v>
      </c>
    </row>
    <row r="152" spans="1:52" ht="78.75" x14ac:dyDescent="0.25">
      <c r="A152" s="10" t="s">
        <v>400</v>
      </c>
      <c r="B152" s="73" t="s">
        <v>413</v>
      </c>
      <c r="C152" s="41" t="s">
        <v>22</v>
      </c>
      <c r="D152" s="11" t="s">
        <v>54</v>
      </c>
      <c r="E152" s="13">
        <f t="shared" si="995"/>
        <v>1527.8</v>
      </c>
      <c r="F152" s="13">
        <f t="shared" si="996"/>
        <v>0</v>
      </c>
      <c r="G152" s="13">
        <f t="shared" si="997"/>
        <v>1527.8</v>
      </c>
      <c r="H152" s="13">
        <f t="shared" si="998"/>
        <v>0</v>
      </c>
      <c r="I152" s="13">
        <f t="shared" ref="I152" si="1005">K152</f>
        <v>0</v>
      </c>
      <c r="J152" s="29">
        <v>0</v>
      </c>
      <c r="K152" s="13">
        <v>0</v>
      </c>
      <c r="L152" s="29">
        <v>0</v>
      </c>
      <c r="M152" s="13">
        <f t="shared" ref="M152" si="1006">O152</f>
        <v>0</v>
      </c>
      <c r="N152" s="29">
        <v>0</v>
      </c>
      <c r="O152" s="13">
        <v>0</v>
      </c>
      <c r="P152" s="29">
        <v>0</v>
      </c>
      <c r="Q152" s="13">
        <f t="shared" ref="Q152" si="1007">S152</f>
        <v>0</v>
      </c>
      <c r="R152" s="29">
        <v>0</v>
      </c>
      <c r="S152" s="13">
        <v>0</v>
      </c>
      <c r="T152" s="29">
        <v>0</v>
      </c>
      <c r="U152" s="13">
        <f t="shared" ref="U152" si="1008">W152</f>
        <v>1527.8</v>
      </c>
      <c r="V152" s="49">
        <v>0</v>
      </c>
      <c r="W152" s="79">
        <v>1527.8</v>
      </c>
      <c r="X152" s="50">
        <v>0</v>
      </c>
      <c r="Y152" s="13">
        <f t="shared" ref="Y152" si="1009">AA152</f>
        <v>0</v>
      </c>
      <c r="Z152" s="29">
        <v>0</v>
      </c>
      <c r="AA152" s="74">
        <v>0</v>
      </c>
      <c r="AB152" s="29">
        <v>0</v>
      </c>
      <c r="AC152" s="13">
        <f t="shared" ref="AC152" si="1010">AE152</f>
        <v>0</v>
      </c>
      <c r="AD152" s="29">
        <v>0</v>
      </c>
      <c r="AE152" s="13">
        <v>0</v>
      </c>
      <c r="AF152" s="29">
        <v>0</v>
      </c>
      <c r="AG152" s="13">
        <f t="shared" ref="AG152" si="1011">AI152</f>
        <v>0</v>
      </c>
      <c r="AH152" s="29">
        <v>0</v>
      </c>
      <c r="AI152" s="13">
        <v>0</v>
      </c>
      <c r="AJ152" s="29">
        <v>0</v>
      </c>
      <c r="AK152" s="13">
        <f t="shared" ref="AK152" si="1012">AM152</f>
        <v>0</v>
      </c>
      <c r="AL152" s="29">
        <v>0</v>
      </c>
      <c r="AM152" s="13">
        <v>0</v>
      </c>
      <c r="AN152" s="29">
        <v>0</v>
      </c>
      <c r="AO152" s="13">
        <f t="shared" ref="AO152" si="1013">AQ152</f>
        <v>0</v>
      </c>
      <c r="AP152" s="29">
        <v>0</v>
      </c>
      <c r="AQ152" s="13">
        <v>0</v>
      </c>
      <c r="AR152" s="29">
        <v>0</v>
      </c>
      <c r="AS152" s="13">
        <f t="shared" ref="AS152" si="1014">AU152</f>
        <v>0</v>
      </c>
      <c r="AT152" s="29">
        <v>0</v>
      </c>
      <c r="AU152" s="13">
        <v>0</v>
      </c>
      <c r="AV152" s="29">
        <v>0</v>
      </c>
      <c r="AW152" s="13">
        <f t="shared" ref="AW152" si="1015">AY152</f>
        <v>0</v>
      </c>
      <c r="AX152" s="29">
        <v>0</v>
      </c>
      <c r="AY152" s="13">
        <v>0</v>
      </c>
      <c r="AZ152" s="29">
        <v>0</v>
      </c>
    </row>
    <row r="153" spans="1:52" ht="78.75" x14ac:dyDescent="0.25">
      <c r="A153" s="10" t="s">
        <v>401</v>
      </c>
      <c r="B153" s="58" t="s">
        <v>429</v>
      </c>
      <c r="C153" s="41" t="s">
        <v>22</v>
      </c>
      <c r="D153" s="11" t="s">
        <v>54</v>
      </c>
      <c r="E153" s="13">
        <f t="shared" ref="E153:E155" si="1016">I153+M153+Q153+U153+Y153+AC153+AG153+AK153+AO153</f>
        <v>1237.6999999999998</v>
      </c>
      <c r="F153" s="13">
        <f t="shared" ref="F153:F155" si="1017">J153+N153+R153+V153+Z153+AD153+AH153+AL153+AP153</f>
        <v>0</v>
      </c>
      <c r="G153" s="13">
        <f t="shared" ref="G153:G155" si="1018">K153+O153+S153+W153+AA153+AE153+AI153+AM153+AQ153</f>
        <v>1237.6999999999998</v>
      </c>
      <c r="H153" s="13">
        <f t="shared" ref="H153:H155" si="1019">L153+P153+T153+X153+AB153+AF153+AJ153+AN153+AR153</f>
        <v>0</v>
      </c>
      <c r="I153" s="13">
        <f t="shared" ref="I153:I155" si="1020">K153</f>
        <v>0</v>
      </c>
      <c r="J153" s="29">
        <v>0</v>
      </c>
      <c r="K153" s="13">
        <v>0</v>
      </c>
      <c r="L153" s="29">
        <v>0</v>
      </c>
      <c r="M153" s="13">
        <f t="shared" ref="M153:M155" si="1021">O153</f>
        <v>0</v>
      </c>
      <c r="N153" s="29">
        <v>0</v>
      </c>
      <c r="O153" s="13">
        <v>0</v>
      </c>
      <c r="P153" s="29">
        <v>0</v>
      </c>
      <c r="Q153" s="13">
        <f t="shared" ref="Q153:Q155" si="1022">S153</f>
        <v>0</v>
      </c>
      <c r="R153" s="29">
        <v>0</v>
      </c>
      <c r="S153" s="13">
        <v>0</v>
      </c>
      <c r="T153" s="29">
        <v>0</v>
      </c>
      <c r="U153" s="13">
        <f t="shared" ref="U153:U155" si="1023">W153</f>
        <v>0</v>
      </c>
      <c r="V153" s="49">
        <v>0</v>
      </c>
      <c r="W153" s="79">
        <v>0</v>
      </c>
      <c r="X153" s="50">
        <v>0</v>
      </c>
      <c r="Y153" s="13">
        <f t="shared" ref="Y153:Y155" si="1024">AA153</f>
        <v>1237.6999999999998</v>
      </c>
      <c r="Z153" s="49">
        <v>0</v>
      </c>
      <c r="AA153" s="83">
        <f>1815.1-577.4</f>
        <v>1237.6999999999998</v>
      </c>
      <c r="AB153" s="50">
        <v>0</v>
      </c>
      <c r="AC153" s="13">
        <f t="shared" ref="AC153:AC155" si="1025">AE153</f>
        <v>0</v>
      </c>
      <c r="AD153" s="29">
        <v>0</v>
      </c>
      <c r="AE153" s="13">
        <v>0</v>
      </c>
      <c r="AF153" s="29">
        <v>0</v>
      </c>
      <c r="AG153" s="13">
        <f t="shared" ref="AG153:AG155" si="1026">AI153</f>
        <v>0</v>
      </c>
      <c r="AH153" s="29">
        <v>0</v>
      </c>
      <c r="AI153" s="13">
        <v>0</v>
      </c>
      <c r="AJ153" s="29">
        <v>0</v>
      </c>
      <c r="AK153" s="13">
        <f t="shared" ref="AK153:AK155" si="1027">AM153</f>
        <v>0</v>
      </c>
      <c r="AL153" s="29">
        <v>0</v>
      </c>
      <c r="AM153" s="13">
        <v>0</v>
      </c>
      <c r="AN153" s="29">
        <v>0</v>
      </c>
      <c r="AO153" s="13">
        <f t="shared" ref="AO153:AO155" si="1028">AQ153</f>
        <v>0</v>
      </c>
      <c r="AP153" s="29">
        <v>0</v>
      </c>
      <c r="AQ153" s="13">
        <v>0</v>
      </c>
      <c r="AR153" s="29">
        <v>0</v>
      </c>
      <c r="AS153" s="13">
        <f t="shared" ref="AS153:AS155" si="1029">AU153</f>
        <v>0</v>
      </c>
      <c r="AT153" s="29">
        <v>0</v>
      </c>
      <c r="AU153" s="13">
        <v>0</v>
      </c>
      <c r="AV153" s="29">
        <v>0</v>
      </c>
      <c r="AW153" s="13">
        <f t="shared" ref="AW153:AW155" si="1030">AY153</f>
        <v>0</v>
      </c>
      <c r="AX153" s="29">
        <v>0</v>
      </c>
      <c r="AY153" s="13">
        <v>0</v>
      </c>
      <c r="AZ153" s="29">
        <v>0</v>
      </c>
    </row>
    <row r="154" spans="1:52" ht="63" x14ac:dyDescent="0.25">
      <c r="A154" s="10" t="s">
        <v>402</v>
      </c>
      <c r="B154" s="58" t="s">
        <v>461</v>
      </c>
      <c r="C154" s="41" t="s">
        <v>22</v>
      </c>
      <c r="D154" s="11" t="s">
        <v>54</v>
      </c>
      <c r="E154" s="13">
        <f t="shared" si="1016"/>
        <v>5206.3</v>
      </c>
      <c r="F154" s="13">
        <f t="shared" si="1017"/>
        <v>0</v>
      </c>
      <c r="G154" s="13">
        <f t="shared" si="1018"/>
        <v>5206.3</v>
      </c>
      <c r="H154" s="13">
        <f t="shared" si="1019"/>
        <v>0</v>
      </c>
      <c r="I154" s="13">
        <f t="shared" si="1020"/>
        <v>0</v>
      </c>
      <c r="J154" s="29">
        <v>0</v>
      </c>
      <c r="K154" s="13">
        <v>0</v>
      </c>
      <c r="L154" s="29">
        <v>0</v>
      </c>
      <c r="M154" s="13">
        <f t="shared" si="1021"/>
        <v>0</v>
      </c>
      <c r="N154" s="29">
        <v>0</v>
      </c>
      <c r="O154" s="13">
        <v>0</v>
      </c>
      <c r="P154" s="29">
        <v>0</v>
      </c>
      <c r="Q154" s="13">
        <f t="shared" si="1022"/>
        <v>0</v>
      </c>
      <c r="R154" s="29">
        <v>0</v>
      </c>
      <c r="S154" s="13">
        <v>0</v>
      </c>
      <c r="T154" s="29">
        <v>0</v>
      </c>
      <c r="U154" s="13">
        <f t="shared" si="1023"/>
        <v>0</v>
      </c>
      <c r="V154" s="49">
        <v>0</v>
      </c>
      <c r="W154" s="79">
        <v>0</v>
      </c>
      <c r="X154" s="50">
        <v>0</v>
      </c>
      <c r="Y154" s="13">
        <f t="shared" si="1024"/>
        <v>5206.3</v>
      </c>
      <c r="Z154" s="49">
        <v>0</v>
      </c>
      <c r="AA154" s="59">
        <f>4710.2+496.1</f>
        <v>5206.3</v>
      </c>
      <c r="AB154" s="50">
        <v>0</v>
      </c>
      <c r="AC154" s="13">
        <f t="shared" si="1025"/>
        <v>0</v>
      </c>
      <c r="AD154" s="29">
        <v>0</v>
      </c>
      <c r="AE154" s="13">
        <v>0</v>
      </c>
      <c r="AF154" s="29">
        <v>0</v>
      </c>
      <c r="AG154" s="13">
        <f t="shared" si="1026"/>
        <v>0</v>
      </c>
      <c r="AH154" s="29">
        <v>0</v>
      </c>
      <c r="AI154" s="13">
        <v>0</v>
      </c>
      <c r="AJ154" s="29">
        <v>0</v>
      </c>
      <c r="AK154" s="13">
        <f t="shared" si="1027"/>
        <v>0</v>
      </c>
      <c r="AL154" s="29">
        <v>0</v>
      </c>
      <c r="AM154" s="13">
        <v>0</v>
      </c>
      <c r="AN154" s="29">
        <v>0</v>
      </c>
      <c r="AO154" s="13">
        <f t="shared" si="1028"/>
        <v>0</v>
      </c>
      <c r="AP154" s="29">
        <v>0</v>
      </c>
      <c r="AQ154" s="13">
        <v>0</v>
      </c>
      <c r="AR154" s="29">
        <v>0</v>
      </c>
      <c r="AS154" s="13">
        <f t="shared" si="1029"/>
        <v>0</v>
      </c>
      <c r="AT154" s="29">
        <v>0</v>
      </c>
      <c r="AU154" s="13">
        <v>0</v>
      </c>
      <c r="AV154" s="29">
        <v>0</v>
      </c>
      <c r="AW154" s="13">
        <f t="shared" si="1030"/>
        <v>0</v>
      </c>
      <c r="AX154" s="29">
        <v>0</v>
      </c>
      <c r="AY154" s="13">
        <v>0</v>
      </c>
      <c r="AZ154" s="29">
        <v>0</v>
      </c>
    </row>
    <row r="155" spans="1:52" ht="78.75" x14ac:dyDescent="0.25">
      <c r="A155" s="10" t="s">
        <v>408</v>
      </c>
      <c r="B155" s="65" t="s">
        <v>430</v>
      </c>
      <c r="C155" s="41" t="s">
        <v>22</v>
      </c>
      <c r="D155" s="11" t="s">
        <v>54</v>
      </c>
      <c r="E155" s="13">
        <f t="shared" si="1016"/>
        <v>3187.8</v>
      </c>
      <c r="F155" s="13">
        <f t="shared" si="1017"/>
        <v>0</v>
      </c>
      <c r="G155" s="13">
        <f t="shared" si="1018"/>
        <v>3187.8</v>
      </c>
      <c r="H155" s="13">
        <f t="shared" si="1019"/>
        <v>0</v>
      </c>
      <c r="I155" s="13">
        <f t="shared" si="1020"/>
        <v>0</v>
      </c>
      <c r="J155" s="29">
        <v>0</v>
      </c>
      <c r="K155" s="13">
        <v>0</v>
      </c>
      <c r="L155" s="29">
        <v>0</v>
      </c>
      <c r="M155" s="13">
        <f t="shared" si="1021"/>
        <v>0</v>
      </c>
      <c r="N155" s="29">
        <v>0</v>
      </c>
      <c r="O155" s="13">
        <v>0</v>
      </c>
      <c r="P155" s="29">
        <v>0</v>
      </c>
      <c r="Q155" s="13">
        <f t="shared" si="1022"/>
        <v>0</v>
      </c>
      <c r="R155" s="29">
        <v>0</v>
      </c>
      <c r="S155" s="13">
        <v>0</v>
      </c>
      <c r="T155" s="29">
        <v>0</v>
      </c>
      <c r="U155" s="13">
        <f t="shared" si="1023"/>
        <v>0</v>
      </c>
      <c r="V155" s="49">
        <v>0</v>
      </c>
      <c r="W155" s="79">
        <v>0</v>
      </c>
      <c r="X155" s="50">
        <v>0</v>
      </c>
      <c r="Y155" s="13">
        <f t="shared" si="1024"/>
        <v>3187.8</v>
      </c>
      <c r="Z155" s="49">
        <v>0</v>
      </c>
      <c r="AA155" s="87">
        <f>4489.6-1301.8</f>
        <v>3187.8</v>
      </c>
      <c r="AB155" s="50">
        <v>0</v>
      </c>
      <c r="AC155" s="13">
        <f t="shared" si="1025"/>
        <v>0</v>
      </c>
      <c r="AD155" s="29">
        <v>0</v>
      </c>
      <c r="AE155" s="13">
        <v>0</v>
      </c>
      <c r="AF155" s="29">
        <v>0</v>
      </c>
      <c r="AG155" s="13">
        <f t="shared" si="1026"/>
        <v>0</v>
      </c>
      <c r="AH155" s="29">
        <v>0</v>
      </c>
      <c r="AI155" s="13">
        <v>0</v>
      </c>
      <c r="AJ155" s="29">
        <v>0</v>
      </c>
      <c r="AK155" s="13">
        <f t="shared" si="1027"/>
        <v>0</v>
      </c>
      <c r="AL155" s="29">
        <v>0</v>
      </c>
      <c r="AM155" s="13">
        <v>0</v>
      </c>
      <c r="AN155" s="29">
        <v>0</v>
      </c>
      <c r="AO155" s="13">
        <f t="shared" si="1028"/>
        <v>0</v>
      </c>
      <c r="AP155" s="29">
        <v>0</v>
      </c>
      <c r="AQ155" s="13">
        <v>0</v>
      </c>
      <c r="AR155" s="29">
        <v>0</v>
      </c>
      <c r="AS155" s="13">
        <f t="shared" si="1029"/>
        <v>0</v>
      </c>
      <c r="AT155" s="29">
        <v>0</v>
      </c>
      <c r="AU155" s="13">
        <v>0</v>
      </c>
      <c r="AV155" s="29">
        <v>0</v>
      </c>
      <c r="AW155" s="13">
        <f t="shared" si="1030"/>
        <v>0</v>
      </c>
      <c r="AX155" s="29">
        <v>0</v>
      </c>
      <c r="AY155" s="13">
        <v>0</v>
      </c>
      <c r="AZ155" s="29">
        <v>0</v>
      </c>
    </row>
    <row r="156" spans="1:52" ht="63" x14ac:dyDescent="0.25">
      <c r="A156" s="10" t="s">
        <v>409</v>
      </c>
      <c r="B156" s="58" t="s">
        <v>431</v>
      </c>
      <c r="C156" s="41" t="s">
        <v>22</v>
      </c>
      <c r="D156" s="11" t="s">
        <v>54</v>
      </c>
      <c r="E156" s="13">
        <f t="shared" ref="E156:E157" si="1031">I156+M156+Q156+U156+Y156+AC156+AG156+AK156+AO156</f>
        <v>4930.6000000000004</v>
      </c>
      <c r="F156" s="13">
        <f t="shared" ref="F156:F157" si="1032">J156+N156+R156+V156+Z156+AD156+AH156+AL156+AP156</f>
        <v>0</v>
      </c>
      <c r="G156" s="13">
        <f t="shared" ref="G156:G157" si="1033">K156+O156+S156+W156+AA156+AE156+AI156+AM156+AQ156</f>
        <v>4930.6000000000004</v>
      </c>
      <c r="H156" s="13">
        <f t="shared" ref="H156:H157" si="1034">L156+P156+T156+X156+AB156+AF156+AJ156+AN156+AR156</f>
        <v>0</v>
      </c>
      <c r="I156" s="13">
        <f t="shared" ref="I156:I157" si="1035">K156</f>
        <v>0</v>
      </c>
      <c r="J156" s="29">
        <v>0</v>
      </c>
      <c r="K156" s="13">
        <v>0</v>
      </c>
      <c r="L156" s="29">
        <v>0</v>
      </c>
      <c r="M156" s="13">
        <f t="shared" ref="M156:M157" si="1036">O156</f>
        <v>0</v>
      </c>
      <c r="N156" s="29">
        <v>0</v>
      </c>
      <c r="O156" s="13">
        <v>0</v>
      </c>
      <c r="P156" s="29">
        <v>0</v>
      </c>
      <c r="Q156" s="13">
        <f t="shared" ref="Q156:Q157" si="1037">S156</f>
        <v>0</v>
      </c>
      <c r="R156" s="29">
        <v>0</v>
      </c>
      <c r="S156" s="13">
        <v>0</v>
      </c>
      <c r="T156" s="29">
        <v>0</v>
      </c>
      <c r="U156" s="13">
        <f t="shared" ref="U156:U157" si="1038">W156</f>
        <v>0</v>
      </c>
      <c r="V156" s="49">
        <v>0</v>
      </c>
      <c r="W156" s="79">
        <v>0</v>
      </c>
      <c r="X156" s="50">
        <v>0</v>
      </c>
      <c r="Y156" s="13">
        <f t="shared" ref="Y156:Y157" si="1039">AA156</f>
        <v>4930.6000000000004</v>
      </c>
      <c r="Z156" s="49">
        <v>0</v>
      </c>
      <c r="AA156" s="84">
        <f>7609-2678.4</f>
        <v>4930.6000000000004</v>
      </c>
      <c r="AB156" s="50">
        <v>0</v>
      </c>
      <c r="AC156" s="13">
        <f t="shared" ref="AC156:AC157" si="1040">AE156</f>
        <v>0</v>
      </c>
      <c r="AD156" s="29">
        <v>0</v>
      </c>
      <c r="AE156" s="13">
        <v>0</v>
      </c>
      <c r="AF156" s="29">
        <v>0</v>
      </c>
      <c r="AG156" s="13">
        <f t="shared" ref="AG156:AG157" si="1041">AI156</f>
        <v>0</v>
      </c>
      <c r="AH156" s="29">
        <v>0</v>
      </c>
      <c r="AI156" s="13">
        <v>0</v>
      </c>
      <c r="AJ156" s="29">
        <v>0</v>
      </c>
      <c r="AK156" s="13">
        <f t="shared" ref="AK156:AK157" si="1042">AM156</f>
        <v>0</v>
      </c>
      <c r="AL156" s="29">
        <v>0</v>
      </c>
      <c r="AM156" s="13">
        <v>0</v>
      </c>
      <c r="AN156" s="29">
        <v>0</v>
      </c>
      <c r="AO156" s="13">
        <f t="shared" ref="AO156:AO157" si="1043">AQ156</f>
        <v>0</v>
      </c>
      <c r="AP156" s="29">
        <v>0</v>
      </c>
      <c r="AQ156" s="13">
        <v>0</v>
      </c>
      <c r="AR156" s="29">
        <v>0</v>
      </c>
      <c r="AS156" s="13">
        <f t="shared" ref="AS156:AS157" si="1044">AU156</f>
        <v>0</v>
      </c>
      <c r="AT156" s="29">
        <v>0</v>
      </c>
      <c r="AU156" s="13">
        <v>0</v>
      </c>
      <c r="AV156" s="29">
        <v>0</v>
      </c>
      <c r="AW156" s="13">
        <f t="shared" ref="AW156:AW157" si="1045">AY156</f>
        <v>0</v>
      </c>
      <c r="AX156" s="29">
        <v>0</v>
      </c>
      <c r="AY156" s="13">
        <v>0</v>
      </c>
      <c r="AZ156" s="29">
        <v>0</v>
      </c>
    </row>
    <row r="157" spans="1:52" ht="78.75" x14ac:dyDescent="0.25">
      <c r="A157" s="10" t="s">
        <v>411</v>
      </c>
      <c r="B157" s="58" t="s">
        <v>432</v>
      </c>
      <c r="C157" s="41" t="s">
        <v>22</v>
      </c>
      <c r="D157" s="11" t="s">
        <v>54</v>
      </c>
      <c r="E157" s="13">
        <f t="shared" si="1031"/>
        <v>1460.6</v>
      </c>
      <c r="F157" s="13">
        <f t="shared" si="1032"/>
        <v>0</v>
      </c>
      <c r="G157" s="13">
        <f t="shared" si="1033"/>
        <v>1460.6</v>
      </c>
      <c r="H157" s="13">
        <f t="shared" si="1034"/>
        <v>0</v>
      </c>
      <c r="I157" s="13">
        <f t="shared" si="1035"/>
        <v>0</v>
      </c>
      <c r="J157" s="29">
        <v>0</v>
      </c>
      <c r="K157" s="13">
        <v>0</v>
      </c>
      <c r="L157" s="29">
        <v>0</v>
      </c>
      <c r="M157" s="13">
        <f t="shared" si="1036"/>
        <v>0</v>
      </c>
      <c r="N157" s="29">
        <v>0</v>
      </c>
      <c r="O157" s="13">
        <v>0</v>
      </c>
      <c r="P157" s="29">
        <v>0</v>
      </c>
      <c r="Q157" s="13">
        <f t="shared" si="1037"/>
        <v>0</v>
      </c>
      <c r="R157" s="29">
        <v>0</v>
      </c>
      <c r="S157" s="13">
        <v>0</v>
      </c>
      <c r="T157" s="29">
        <v>0</v>
      </c>
      <c r="U157" s="13">
        <f t="shared" si="1038"/>
        <v>0</v>
      </c>
      <c r="V157" s="49">
        <v>0</v>
      </c>
      <c r="W157" s="79">
        <v>0</v>
      </c>
      <c r="X157" s="50">
        <v>0</v>
      </c>
      <c r="Y157" s="13">
        <f t="shared" si="1039"/>
        <v>1460.6</v>
      </c>
      <c r="Z157" s="49">
        <v>0</v>
      </c>
      <c r="AA157" s="83">
        <f>2356.2-895.6</f>
        <v>1460.6</v>
      </c>
      <c r="AB157" s="50">
        <v>0</v>
      </c>
      <c r="AC157" s="13">
        <f t="shared" si="1040"/>
        <v>0</v>
      </c>
      <c r="AD157" s="29">
        <v>0</v>
      </c>
      <c r="AE157" s="13">
        <v>0</v>
      </c>
      <c r="AF157" s="29">
        <v>0</v>
      </c>
      <c r="AG157" s="13">
        <f t="shared" si="1041"/>
        <v>0</v>
      </c>
      <c r="AH157" s="29">
        <v>0</v>
      </c>
      <c r="AI157" s="13">
        <v>0</v>
      </c>
      <c r="AJ157" s="29">
        <v>0</v>
      </c>
      <c r="AK157" s="13">
        <f t="shared" si="1042"/>
        <v>0</v>
      </c>
      <c r="AL157" s="29">
        <v>0</v>
      </c>
      <c r="AM157" s="13">
        <v>0</v>
      </c>
      <c r="AN157" s="29">
        <v>0</v>
      </c>
      <c r="AO157" s="13">
        <f t="shared" si="1043"/>
        <v>0</v>
      </c>
      <c r="AP157" s="29">
        <v>0</v>
      </c>
      <c r="AQ157" s="13">
        <v>0</v>
      </c>
      <c r="AR157" s="29">
        <v>0</v>
      </c>
      <c r="AS157" s="13">
        <f t="shared" si="1044"/>
        <v>0</v>
      </c>
      <c r="AT157" s="29">
        <v>0</v>
      </c>
      <c r="AU157" s="13">
        <v>0</v>
      </c>
      <c r="AV157" s="29">
        <v>0</v>
      </c>
      <c r="AW157" s="13">
        <f t="shared" si="1045"/>
        <v>0</v>
      </c>
      <c r="AX157" s="29">
        <v>0</v>
      </c>
      <c r="AY157" s="13">
        <v>0</v>
      </c>
      <c r="AZ157" s="29">
        <v>0</v>
      </c>
    </row>
    <row r="158" spans="1:52" ht="78.75" x14ac:dyDescent="0.25">
      <c r="A158" s="10" t="s">
        <v>412</v>
      </c>
      <c r="B158" s="70" t="s">
        <v>425</v>
      </c>
      <c r="C158" s="41" t="s">
        <v>22</v>
      </c>
      <c r="D158" s="11" t="s">
        <v>54</v>
      </c>
      <c r="E158" s="13">
        <f t="shared" ref="E158" si="1046">I158+M158+Q158+U158+Y158+AC158+AG158+AK158+AO158</f>
        <v>10392.700000000001</v>
      </c>
      <c r="F158" s="13">
        <f t="shared" ref="F158" si="1047">J158+N158+R158+V158+Z158+AD158+AH158+AL158+AP158</f>
        <v>0</v>
      </c>
      <c r="G158" s="13">
        <f t="shared" ref="G158" si="1048">K158+O158+S158+W158+AA158+AE158+AI158+AM158+AQ158</f>
        <v>10392.700000000001</v>
      </c>
      <c r="H158" s="13">
        <f t="shared" ref="H158" si="1049">L158+P158+T158+X158+AB158+AF158+AJ158+AN158+AR158</f>
        <v>0</v>
      </c>
      <c r="I158" s="13">
        <f t="shared" ref="I158" si="1050">K158</f>
        <v>0</v>
      </c>
      <c r="J158" s="29">
        <v>0</v>
      </c>
      <c r="K158" s="13">
        <v>0</v>
      </c>
      <c r="L158" s="29">
        <v>0</v>
      </c>
      <c r="M158" s="13">
        <f t="shared" ref="M158" si="1051">O158</f>
        <v>0</v>
      </c>
      <c r="N158" s="29">
        <v>0</v>
      </c>
      <c r="O158" s="13">
        <v>0</v>
      </c>
      <c r="P158" s="29">
        <v>0</v>
      </c>
      <c r="Q158" s="13">
        <f t="shared" ref="Q158" si="1052">S158</f>
        <v>0</v>
      </c>
      <c r="R158" s="29">
        <v>0</v>
      </c>
      <c r="S158" s="13">
        <v>0</v>
      </c>
      <c r="T158" s="29">
        <v>0</v>
      </c>
      <c r="U158" s="13">
        <f t="shared" ref="U158" si="1053">W158</f>
        <v>0</v>
      </c>
      <c r="V158" s="49">
        <v>0</v>
      </c>
      <c r="W158" s="79">
        <v>0</v>
      </c>
      <c r="X158" s="50">
        <v>0</v>
      </c>
      <c r="Y158" s="13">
        <f t="shared" ref="Y158" si="1054">AA158</f>
        <v>10392.700000000001</v>
      </c>
      <c r="Z158" s="29">
        <v>0</v>
      </c>
      <c r="AA158" s="75">
        <v>10392.700000000001</v>
      </c>
      <c r="AB158" s="29">
        <v>0</v>
      </c>
      <c r="AC158" s="13">
        <f t="shared" ref="AC158" si="1055">AE158</f>
        <v>0</v>
      </c>
      <c r="AD158" s="29">
        <v>0</v>
      </c>
      <c r="AE158" s="13">
        <v>0</v>
      </c>
      <c r="AF158" s="29">
        <v>0</v>
      </c>
      <c r="AG158" s="13">
        <f t="shared" ref="AG158" si="1056">AI158</f>
        <v>0</v>
      </c>
      <c r="AH158" s="29">
        <v>0</v>
      </c>
      <c r="AI158" s="13">
        <v>0</v>
      </c>
      <c r="AJ158" s="29">
        <v>0</v>
      </c>
      <c r="AK158" s="13">
        <f t="shared" ref="AK158" si="1057">AM158</f>
        <v>0</v>
      </c>
      <c r="AL158" s="29">
        <v>0</v>
      </c>
      <c r="AM158" s="13">
        <v>0</v>
      </c>
      <c r="AN158" s="29">
        <v>0</v>
      </c>
      <c r="AO158" s="13">
        <f t="shared" ref="AO158" si="1058">AQ158</f>
        <v>0</v>
      </c>
      <c r="AP158" s="29">
        <v>0</v>
      </c>
      <c r="AQ158" s="13">
        <v>0</v>
      </c>
      <c r="AR158" s="29">
        <v>0</v>
      </c>
      <c r="AS158" s="13">
        <f t="shared" ref="AS158" si="1059">AU158</f>
        <v>0</v>
      </c>
      <c r="AT158" s="29">
        <v>0</v>
      </c>
      <c r="AU158" s="13">
        <v>0</v>
      </c>
      <c r="AV158" s="29">
        <v>0</v>
      </c>
      <c r="AW158" s="13">
        <f t="shared" ref="AW158" si="1060">AY158</f>
        <v>0</v>
      </c>
      <c r="AX158" s="29">
        <v>0</v>
      </c>
      <c r="AY158" s="13">
        <v>0</v>
      </c>
      <c r="AZ158" s="29">
        <v>0</v>
      </c>
    </row>
    <row r="159" spans="1:52" ht="78.75" x14ac:dyDescent="0.25">
      <c r="A159" s="10" t="s">
        <v>451</v>
      </c>
      <c r="B159" s="70" t="s">
        <v>426</v>
      </c>
      <c r="C159" s="41" t="s">
        <v>22</v>
      </c>
      <c r="D159" s="11" t="s">
        <v>54</v>
      </c>
      <c r="E159" s="13">
        <f t="shared" ref="E159" si="1061">I159+M159+Q159+U159+Y159+AC159+AG159+AK159+AO159</f>
        <v>6439.4</v>
      </c>
      <c r="F159" s="13">
        <f t="shared" ref="F159" si="1062">J159+N159+R159+V159+Z159+AD159+AH159+AL159+AP159</f>
        <v>0</v>
      </c>
      <c r="G159" s="13">
        <f t="shared" ref="G159" si="1063">K159+O159+S159+W159+AA159+AE159+AI159+AM159+AQ159</f>
        <v>6439.4</v>
      </c>
      <c r="H159" s="13">
        <f t="shared" ref="H159" si="1064">L159+P159+T159+X159+AB159+AF159+AJ159+AN159+AR159</f>
        <v>0</v>
      </c>
      <c r="I159" s="13">
        <f t="shared" ref="I159" si="1065">K159</f>
        <v>0</v>
      </c>
      <c r="J159" s="29">
        <v>0</v>
      </c>
      <c r="K159" s="13">
        <v>0</v>
      </c>
      <c r="L159" s="29">
        <v>0</v>
      </c>
      <c r="M159" s="13">
        <f t="shared" ref="M159" si="1066">O159</f>
        <v>0</v>
      </c>
      <c r="N159" s="29">
        <v>0</v>
      </c>
      <c r="O159" s="13">
        <v>0</v>
      </c>
      <c r="P159" s="29">
        <v>0</v>
      </c>
      <c r="Q159" s="13">
        <f t="shared" ref="Q159" si="1067">S159</f>
        <v>0</v>
      </c>
      <c r="R159" s="29">
        <v>0</v>
      </c>
      <c r="S159" s="13">
        <v>0</v>
      </c>
      <c r="T159" s="29">
        <v>0</v>
      </c>
      <c r="U159" s="13">
        <f t="shared" ref="U159" si="1068">W159</f>
        <v>0</v>
      </c>
      <c r="V159" s="49">
        <v>0</v>
      </c>
      <c r="W159" s="79">
        <v>0</v>
      </c>
      <c r="X159" s="50">
        <v>0</v>
      </c>
      <c r="Y159" s="13">
        <f t="shared" ref="Y159" si="1069">AA159</f>
        <v>6439.4</v>
      </c>
      <c r="Z159" s="29">
        <v>0</v>
      </c>
      <c r="AA159" s="13">
        <v>6439.4</v>
      </c>
      <c r="AB159" s="29">
        <v>0</v>
      </c>
      <c r="AC159" s="13">
        <f t="shared" ref="AC159" si="1070">AE159</f>
        <v>0</v>
      </c>
      <c r="AD159" s="29">
        <v>0</v>
      </c>
      <c r="AE159" s="13">
        <v>0</v>
      </c>
      <c r="AF159" s="29">
        <v>0</v>
      </c>
      <c r="AG159" s="13">
        <f t="shared" ref="AG159" si="1071">AI159</f>
        <v>0</v>
      </c>
      <c r="AH159" s="29">
        <v>0</v>
      </c>
      <c r="AI159" s="13">
        <v>0</v>
      </c>
      <c r="AJ159" s="29">
        <v>0</v>
      </c>
      <c r="AK159" s="13">
        <f t="shared" ref="AK159" si="1072">AM159</f>
        <v>0</v>
      </c>
      <c r="AL159" s="29">
        <v>0</v>
      </c>
      <c r="AM159" s="13">
        <v>0</v>
      </c>
      <c r="AN159" s="29">
        <v>0</v>
      </c>
      <c r="AO159" s="13">
        <f t="shared" ref="AO159" si="1073">AQ159</f>
        <v>0</v>
      </c>
      <c r="AP159" s="29">
        <v>0</v>
      </c>
      <c r="AQ159" s="13">
        <v>0</v>
      </c>
      <c r="AR159" s="29">
        <v>0</v>
      </c>
      <c r="AS159" s="13">
        <f t="shared" ref="AS159" si="1074">AU159</f>
        <v>0</v>
      </c>
      <c r="AT159" s="29">
        <v>0</v>
      </c>
      <c r="AU159" s="13">
        <v>0</v>
      </c>
      <c r="AV159" s="29">
        <v>0</v>
      </c>
      <c r="AW159" s="13">
        <f t="shared" ref="AW159" si="1075">AY159</f>
        <v>0</v>
      </c>
      <c r="AX159" s="29">
        <v>0</v>
      </c>
      <c r="AY159" s="13">
        <v>0</v>
      </c>
      <c r="AZ159" s="29">
        <v>0</v>
      </c>
    </row>
    <row r="160" spans="1:52" ht="63" x14ac:dyDescent="0.25">
      <c r="A160" s="10" t="s">
        <v>452</v>
      </c>
      <c r="B160" s="70" t="s">
        <v>427</v>
      </c>
      <c r="C160" s="41" t="s">
        <v>22</v>
      </c>
      <c r="D160" s="11" t="s">
        <v>54</v>
      </c>
      <c r="E160" s="13">
        <f t="shared" ref="E160" si="1076">I160+M160+Q160+U160+Y160+AC160+AG160+AK160+AO160</f>
        <v>2575</v>
      </c>
      <c r="F160" s="13">
        <f t="shared" ref="F160" si="1077">J160+N160+R160+V160+Z160+AD160+AH160+AL160+AP160</f>
        <v>0</v>
      </c>
      <c r="G160" s="13">
        <f t="shared" ref="G160" si="1078">K160+O160+S160+W160+AA160+AE160+AI160+AM160+AQ160</f>
        <v>2575</v>
      </c>
      <c r="H160" s="13">
        <f t="shared" ref="H160" si="1079">L160+P160+T160+X160+AB160+AF160+AJ160+AN160+AR160</f>
        <v>0</v>
      </c>
      <c r="I160" s="13">
        <f t="shared" ref="I160" si="1080">K160</f>
        <v>0</v>
      </c>
      <c r="J160" s="29">
        <v>0</v>
      </c>
      <c r="K160" s="13">
        <v>0</v>
      </c>
      <c r="L160" s="29">
        <v>0</v>
      </c>
      <c r="M160" s="13">
        <f t="shared" ref="M160" si="1081">O160</f>
        <v>0</v>
      </c>
      <c r="N160" s="29">
        <v>0</v>
      </c>
      <c r="O160" s="13">
        <v>0</v>
      </c>
      <c r="P160" s="29">
        <v>0</v>
      </c>
      <c r="Q160" s="13">
        <f t="shared" ref="Q160" si="1082">S160</f>
        <v>0</v>
      </c>
      <c r="R160" s="29">
        <v>0</v>
      </c>
      <c r="S160" s="13">
        <v>0</v>
      </c>
      <c r="T160" s="29">
        <v>0</v>
      </c>
      <c r="U160" s="13">
        <f t="shared" ref="U160" si="1083">W160</f>
        <v>0</v>
      </c>
      <c r="V160" s="49">
        <v>0</v>
      </c>
      <c r="W160" s="79">
        <v>0</v>
      </c>
      <c r="X160" s="50">
        <v>0</v>
      </c>
      <c r="Y160" s="13">
        <f t="shared" ref="Y160" si="1084">AA160</f>
        <v>2575</v>
      </c>
      <c r="Z160" s="29">
        <v>0</v>
      </c>
      <c r="AA160" s="13">
        <v>2575</v>
      </c>
      <c r="AB160" s="29">
        <v>0</v>
      </c>
      <c r="AC160" s="13">
        <f t="shared" ref="AC160" si="1085">AE160</f>
        <v>0</v>
      </c>
      <c r="AD160" s="29">
        <v>0</v>
      </c>
      <c r="AE160" s="13">
        <v>0</v>
      </c>
      <c r="AF160" s="29">
        <v>0</v>
      </c>
      <c r="AG160" s="13">
        <f t="shared" ref="AG160" si="1086">AI160</f>
        <v>0</v>
      </c>
      <c r="AH160" s="29">
        <v>0</v>
      </c>
      <c r="AI160" s="13">
        <v>0</v>
      </c>
      <c r="AJ160" s="29">
        <v>0</v>
      </c>
      <c r="AK160" s="13">
        <f t="shared" ref="AK160" si="1087">AM160</f>
        <v>0</v>
      </c>
      <c r="AL160" s="29">
        <v>0</v>
      </c>
      <c r="AM160" s="13">
        <v>0</v>
      </c>
      <c r="AN160" s="29">
        <v>0</v>
      </c>
      <c r="AO160" s="13">
        <f t="shared" ref="AO160" si="1088">AQ160</f>
        <v>0</v>
      </c>
      <c r="AP160" s="29">
        <v>0</v>
      </c>
      <c r="AQ160" s="13">
        <v>0</v>
      </c>
      <c r="AR160" s="29">
        <v>0</v>
      </c>
      <c r="AS160" s="13">
        <f t="shared" ref="AS160" si="1089">AU160</f>
        <v>0</v>
      </c>
      <c r="AT160" s="29">
        <v>0</v>
      </c>
      <c r="AU160" s="13">
        <v>0</v>
      </c>
      <c r="AV160" s="29">
        <v>0</v>
      </c>
      <c r="AW160" s="13">
        <f t="shared" ref="AW160" si="1090">AY160</f>
        <v>0</v>
      </c>
      <c r="AX160" s="29">
        <v>0</v>
      </c>
      <c r="AY160" s="13">
        <v>0</v>
      </c>
      <c r="AZ160" s="29">
        <v>0</v>
      </c>
    </row>
    <row r="161" spans="1:52" ht="94.5" x14ac:dyDescent="0.25">
      <c r="A161" s="10" t="s">
        <v>453</v>
      </c>
      <c r="B161" s="70" t="s">
        <v>428</v>
      </c>
      <c r="C161" s="41" t="s">
        <v>22</v>
      </c>
      <c r="D161" s="11" t="s">
        <v>54</v>
      </c>
      <c r="E161" s="13">
        <f t="shared" ref="E161" si="1091">I161+M161+Q161+U161+Y161+AC161+AG161+AK161+AO161</f>
        <v>5299.1</v>
      </c>
      <c r="F161" s="13">
        <f t="shared" ref="F161" si="1092">J161+N161+R161+V161+Z161+AD161+AH161+AL161+AP161</f>
        <v>0</v>
      </c>
      <c r="G161" s="13">
        <f t="shared" ref="G161" si="1093">K161+O161+S161+W161+AA161+AE161+AI161+AM161+AQ161</f>
        <v>5299.1</v>
      </c>
      <c r="H161" s="13">
        <f t="shared" ref="H161" si="1094">L161+P161+T161+X161+AB161+AF161+AJ161+AN161+AR161</f>
        <v>0</v>
      </c>
      <c r="I161" s="13">
        <f t="shared" ref="I161" si="1095">K161</f>
        <v>0</v>
      </c>
      <c r="J161" s="29">
        <v>0</v>
      </c>
      <c r="K161" s="13">
        <v>0</v>
      </c>
      <c r="L161" s="29">
        <v>0</v>
      </c>
      <c r="M161" s="13">
        <f t="shared" ref="M161" si="1096">O161</f>
        <v>0</v>
      </c>
      <c r="N161" s="29">
        <v>0</v>
      </c>
      <c r="O161" s="13">
        <v>0</v>
      </c>
      <c r="P161" s="29">
        <v>0</v>
      </c>
      <c r="Q161" s="13">
        <f t="shared" ref="Q161" si="1097">S161</f>
        <v>0</v>
      </c>
      <c r="R161" s="29">
        <v>0</v>
      </c>
      <c r="S161" s="13">
        <v>0</v>
      </c>
      <c r="T161" s="29">
        <v>0</v>
      </c>
      <c r="U161" s="13">
        <f t="shared" ref="U161" si="1098">W161</f>
        <v>0</v>
      </c>
      <c r="V161" s="49">
        <v>0</v>
      </c>
      <c r="W161" s="79">
        <v>0</v>
      </c>
      <c r="X161" s="50">
        <v>0</v>
      </c>
      <c r="Y161" s="13">
        <f t="shared" ref="Y161" si="1099">AA161</f>
        <v>5299.1</v>
      </c>
      <c r="Z161" s="29">
        <v>0</v>
      </c>
      <c r="AA161" s="13">
        <v>5299.1</v>
      </c>
      <c r="AB161" s="29">
        <v>0</v>
      </c>
      <c r="AC161" s="13">
        <f t="shared" ref="AC161" si="1100">AE161</f>
        <v>0</v>
      </c>
      <c r="AD161" s="29">
        <v>0</v>
      </c>
      <c r="AE161" s="13">
        <v>0</v>
      </c>
      <c r="AF161" s="29">
        <v>0</v>
      </c>
      <c r="AG161" s="13">
        <f t="shared" ref="AG161" si="1101">AI161</f>
        <v>0</v>
      </c>
      <c r="AH161" s="29">
        <v>0</v>
      </c>
      <c r="AI161" s="13">
        <v>0</v>
      </c>
      <c r="AJ161" s="29">
        <v>0</v>
      </c>
      <c r="AK161" s="13">
        <f t="shared" ref="AK161" si="1102">AM161</f>
        <v>0</v>
      </c>
      <c r="AL161" s="29">
        <v>0</v>
      </c>
      <c r="AM161" s="13">
        <v>0</v>
      </c>
      <c r="AN161" s="29">
        <v>0</v>
      </c>
      <c r="AO161" s="13">
        <f t="shared" ref="AO161" si="1103">AQ161</f>
        <v>0</v>
      </c>
      <c r="AP161" s="29">
        <v>0</v>
      </c>
      <c r="AQ161" s="13">
        <v>0</v>
      </c>
      <c r="AR161" s="29">
        <v>0</v>
      </c>
      <c r="AS161" s="13">
        <f t="shared" ref="AS161" si="1104">AU161</f>
        <v>0</v>
      </c>
      <c r="AT161" s="29">
        <v>0</v>
      </c>
      <c r="AU161" s="13">
        <v>0</v>
      </c>
      <c r="AV161" s="29">
        <v>0</v>
      </c>
      <c r="AW161" s="13">
        <f t="shared" ref="AW161" si="1105">AY161</f>
        <v>0</v>
      </c>
      <c r="AX161" s="29">
        <v>0</v>
      </c>
      <c r="AY161" s="13">
        <v>0</v>
      </c>
      <c r="AZ161" s="29">
        <v>0</v>
      </c>
    </row>
    <row r="162" spans="1:52" ht="63" x14ac:dyDescent="0.25">
      <c r="A162" s="10" t="s">
        <v>454</v>
      </c>
      <c r="B162" s="70" t="s">
        <v>423</v>
      </c>
      <c r="C162" s="41" t="s">
        <v>22</v>
      </c>
      <c r="D162" s="11" t="s">
        <v>54</v>
      </c>
      <c r="E162" s="13">
        <f t="shared" ref="E162" si="1106">I162+M162+Q162+U162+Y162+AC162+AG162+AK162+AO162</f>
        <v>1731.1000000000001</v>
      </c>
      <c r="F162" s="13">
        <f t="shared" ref="F162" si="1107">J162+N162+R162+V162+Z162+AD162+AH162+AL162+AP162</f>
        <v>0</v>
      </c>
      <c r="G162" s="13">
        <f t="shared" ref="G162" si="1108">K162+O162+S162+W162+AA162+AE162+AI162+AM162+AQ162</f>
        <v>1731.1000000000001</v>
      </c>
      <c r="H162" s="13">
        <f t="shared" ref="H162" si="1109">L162+P162+T162+X162+AB162+AF162+AJ162+AN162+AR162</f>
        <v>0</v>
      </c>
      <c r="I162" s="13">
        <f t="shared" ref="I162" si="1110">K162</f>
        <v>0</v>
      </c>
      <c r="J162" s="29">
        <v>0</v>
      </c>
      <c r="K162" s="13">
        <v>0</v>
      </c>
      <c r="L162" s="29">
        <v>0</v>
      </c>
      <c r="M162" s="13">
        <f t="shared" ref="M162" si="1111">O162</f>
        <v>0</v>
      </c>
      <c r="N162" s="29">
        <v>0</v>
      </c>
      <c r="O162" s="13">
        <v>0</v>
      </c>
      <c r="P162" s="29">
        <v>0</v>
      </c>
      <c r="Q162" s="13">
        <f t="shared" ref="Q162" si="1112">S162</f>
        <v>0</v>
      </c>
      <c r="R162" s="29">
        <v>0</v>
      </c>
      <c r="S162" s="13">
        <v>0</v>
      </c>
      <c r="T162" s="29">
        <v>0</v>
      </c>
      <c r="U162" s="13">
        <f t="shared" ref="U162" si="1113">W162</f>
        <v>0</v>
      </c>
      <c r="V162" s="49">
        <v>0</v>
      </c>
      <c r="W162" s="79">
        <v>0</v>
      </c>
      <c r="X162" s="50">
        <v>0</v>
      </c>
      <c r="Y162" s="13">
        <f t="shared" ref="Y162" si="1114">AA162</f>
        <v>1731.1000000000001</v>
      </c>
      <c r="Z162" s="29">
        <v>0</v>
      </c>
      <c r="AA162" s="82">
        <f>2400.9-669.8</f>
        <v>1731.1000000000001</v>
      </c>
      <c r="AB162" s="29">
        <v>0</v>
      </c>
      <c r="AC162" s="13">
        <f t="shared" ref="AC162" si="1115">AE162</f>
        <v>0</v>
      </c>
      <c r="AD162" s="29">
        <v>0</v>
      </c>
      <c r="AE162" s="13">
        <v>0</v>
      </c>
      <c r="AF162" s="29">
        <v>0</v>
      </c>
      <c r="AG162" s="13">
        <f t="shared" ref="AG162" si="1116">AI162</f>
        <v>0</v>
      </c>
      <c r="AH162" s="29">
        <v>0</v>
      </c>
      <c r="AI162" s="13">
        <v>0</v>
      </c>
      <c r="AJ162" s="29">
        <v>0</v>
      </c>
      <c r="AK162" s="13">
        <f t="shared" ref="AK162" si="1117">AM162</f>
        <v>0</v>
      </c>
      <c r="AL162" s="29">
        <v>0</v>
      </c>
      <c r="AM162" s="13">
        <v>0</v>
      </c>
      <c r="AN162" s="29">
        <v>0</v>
      </c>
      <c r="AO162" s="13">
        <f t="shared" ref="AO162" si="1118">AQ162</f>
        <v>0</v>
      </c>
      <c r="AP162" s="29">
        <v>0</v>
      </c>
      <c r="AQ162" s="13">
        <v>0</v>
      </c>
      <c r="AR162" s="29">
        <v>0</v>
      </c>
      <c r="AS162" s="13">
        <f t="shared" ref="AS162" si="1119">AU162</f>
        <v>0</v>
      </c>
      <c r="AT162" s="29">
        <v>0</v>
      </c>
      <c r="AU162" s="13">
        <v>0</v>
      </c>
      <c r="AV162" s="29">
        <v>0</v>
      </c>
      <c r="AW162" s="13">
        <f t="shared" ref="AW162" si="1120">AY162</f>
        <v>0</v>
      </c>
      <c r="AX162" s="29">
        <v>0</v>
      </c>
      <c r="AY162" s="13">
        <v>0</v>
      </c>
      <c r="AZ162" s="29">
        <v>0</v>
      </c>
    </row>
    <row r="163" spans="1:52" ht="63" x14ac:dyDescent="0.25">
      <c r="A163" s="10" t="s">
        <v>455</v>
      </c>
      <c r="B163" s="70" t="s">
        <v>424</v>
      </c>
      <c r="C163" s="41" t="s">
        <v>22</v>
      </c>
      <c r="D163" s="11" t="s">
        <v>54</v>
      </c>
      <c r="E163" s="13">
        <f t="shared" ref="E163" si="1121">I163+M163+Q163+U163+Y163+AC163+AG163+AK163+AO163</f>
        <v>7698.9</v>
      </c>
      <c r="F163" s="13">
        <f t="shared" ref="F163" si="1122">J163+N163+R163+V163+Z163+AD163+AH163+AL163+AP163</f>
        <v>0</v>
      </c>
      <c r="G163" s="13">
        <f t="shared" ref="G163" si="1123">K163+O163+S163+W163+AA163+AE163+AI163+AM163+AQ163</f>
        <v>7698.9</v>
      </c>
      <c r="H163" s="13">
        <f t="shared" ref="H163" si="1124">L163+P163+T163+X163+AB163+AF163+AJ163+AN163+AR163</f>
        <v>0</v>
      </c>
      <c r="I163" s="13">
        <f t="shared" ref="I163" si="1125">K163</f>
        <v>0</v>
      </c>
      <c r="J163" s="29">
        <v>0</v>
      </c>
      <c r="K163" s="13">
        <v>0</v>
      </c>
      <c r="L163" s="29">
        <v>0</v>
      </c>
      <c r="M163" s="13">
        <f t="shared" ref="M163" si="1126">O163</f>
        <v>0</v>
      </c>
      <c r="N163" s="29">
        <v>0</v>
      </c>
      <c r="O163" s="13">
        <v>0</v>
      </c>
      <c r="P163" s="29">
        <v>0</v>
      </c>
      <c r="Q163" s="13">
        <f t="shared" ref="Q163" si="1127">S163</f>
        <v>0</v>
      </c>
      <c r="R163" s="29">
        <v>0</v>
      </c>
      <c r="S163" s="13">
        <v>0</v>
      </c>
      <c r="T163" s="29">
        <v>0</v>
      </c>
      <c r="U163" s="13">
        <f t="shared" ref="U163" si="1128">W163</f>
        <v>0</v>
      </c>
      <c r="V163" s="49">
        <v>0</v>
      </c>
      <c r="W163" s="79">
        <v>0</v>
      </c>
      <c r="X163" s="50">
        <v>0</v>
      </c>
      <c r="Y163" s="13">
        <f t="shared" ref="Y163" si="1129">AA163</f>
        <v>7698.9</v>
      </c>
      <c r="Z163" s="29">
        <v>0</v>
      </c>
      <c r="AA163" s="13">
        <v>7698.9</v>
      </c>
      <c r="AB163" s="29">
        <v>0</v>
      </c>
      <c r="AC163" s="13">
        <f t="shared" ref="AC163" si="1130">AE163</f>
        <v>0</v>
      </c>
      <c r="AD163" s="29">
        <v>0</v>
      </c>
      <c r="AE163" s="13">
        <v>0</v>
      </c>
      <c r="AF163" s="29">
        <v>0</v>
      </c>
      <c r="AG163" s="13">
        <f t="shared" ref="AG163" si="1131">AI163</f>
        <v>0</v>
      </c>
      <c r="AH163" s="29">
        <v>0</v>
      </c>
      <c r="AI163" s="13">
        <v>0</v>
      </c>
      <c r="AJ163" s="29">
        <v>0</v>
      </c>
      <c r="AK163" s="13">
        <f t="shared" ref="AK163" si="1132">AM163</f>
        <v>0</v>
      </c>
      <c r="AL163" s="29">
        <v>0</v>
      </c>
      <c r="AM163" s="13">
        <v>0</v>
      </c>
      <c r="AN163" s="29">
        <v>0</v>
      </c>
      <c r="AO163" s="13">
        <f t="shared" ref="AO163" si="1133">AQ163</f>
        <v>0</v>
      </c>
      <c r="AP163" s="29">
        <v>0</v>
      </c>
      <c r="AQ163" s="13">
        <v>0</v>
      </c>
      <c r="AR163" s="29">
        <v>0</v>
      </c>
      <c r="AS163" s="13">
        <f t="shared" ref="AS163" si="1134">AU163</f>
        <v>0</v>
      </c>
      <c r="AT163" s="29">
        <v>0</v>
      </c>
      <c r="AU163" s="13">
        <v>0</v>
      </c>
      <c r="AV163" s="29">
        <v>0</v>
      </c>
      <c r="AW163" s="13">
        <f t="shared" ref="AW163" si="1135">AY163</f>
        <v>0</v>
      </c>
      <c r="AX163" s="29">
        <v>0</v>
      </c>
      <c r="AY163" s="13">
        <v>0</v>
      </c>
      <c r="AZ163" s="29">
        <v>0</v>
      </c>
    </row>
    <row r="164" spans="1:52" ht="78.75" x14ac:dyDescent="0.25">
      <c r="A164" s="10" t="s">
        <v>456</v>
      </c>
      <c r="B164" s="70" t="s">
        <v>468</v>
      </c>
      <c r="C164" s="41" t="s">
        <v>22</v>
      </c>
      <c r="D164" s="11" t="s">
        <v>54</v>
      </c>
      <c r="E164" s="13">
        <f t="shared" ref="E164" si="1136">I164+M164+Q164+U164+Y164+AC164+AG164+AK164+AO164</f>
        <v>6216.9</v>
      </c>
      <c r="F164" s="13">
        <f t="shared" ref="F164" si="1137">J164+N164+R164+V164+Z164+AD164+AH164+AL164+AP164</f>
        <v>0</v>
      </c>
      <c r="G164" s="13">
        <f t="shared" ref="G164" si="1138">K164+O164+S164+W164+AA164+AE164+AI164+AM164+AQ164</f>
        <v>6216.9</v>
      </c>
      <c r="H164" s="13">
        <f t="shared" ref="H164" si="1139">L164+P164+T164+X164+AB164+AF164+AJ164+AN164+AR164</f>
        <v>0</v>
      </c>
      <c r="I164" s="13">
        <f t="shared" ref="I164" si="1140">K164</f>
        <v>0</v>
      </c>
      <c r="J164" s="29">
        <v>0</v>
      </c>
      <c r="K164" s="13">
        <v>0</v>
      </c>
      <c r="L164" s="29">
        <v>0</v>
      </c>
      <c r="M164" s="13">
        <f t="shared" ref="M164" si="1141">O164</f>
        <v>0</v>
      </c>
      <c r="N164" s="29">
        <v>0</v>
      </c>
      <c r="O164" s="13">
        <v>0</v>
      </c>
      <c r="P164" s="29">
        <v>0</v>
      </c>
      <c r="Q164" s="13">
        <f t="shared" ref="Q164" si="1142">S164</f>
        <v>0</v>
      </c>
      <c r="R164" s="29">
        <v>0</v>
      </c>
      <c r="S164" s="13">
        <v>0</v>
      </c>
      <c r="T164" s="29">
        <v>0</v>
      </c>
      <c r="U164" s="13">
        <f t="shared" ref="U164" si="1143">W164</f>
        <v>0</v>
      </c>
      <c r="V164" s="49">
        <v>0</v>
      </c>
      <c r="W164" s="79">
        <v>0</v>
      </c>
      <c r="X164" s="50">
        <v>0</v>
      </c>
      <c r="Y164" s="13">
        <f t="shared" ref="Y164" si="1144">AA164</f>
        <v>6216.9</v>
      </c>
      <c r="Z164" s="29">
        <v>0</v>
      </c>
      <c r="AA164" s="13">
        <f>1469.7+4747.2</f>
        <v>6216.9</v>
      </c>
      <c r="AB164" s="29">
        <v>0</v>
      </c>
      <c r="AC164" s="13">
        <f t="shared" ref="AC164" si="1145">AE164</f>
        <v>0</v>
      </c>
      <c r="AD164" s="29">
        <v>0</v>
      </c>
      <c r="AE164" s="13">
        <v>0</v>
      </c>
      <c r="AF164" s="29">
        <v>0</v>
      </c>
      <c r="AG164" s="13">
        <f t="shared" ref="AG164" si="1146">AI164</f>
        <v>0</v>
      </c>
      <c r="AH164" s="29">
        <v>0</v>
      </c>
      <c r="AI164" s="13">
        <v>0</v>
      </c>
      <c r="AJ164" s="29">
        <v>0</v>
      </c>
      <c r="AK164" s="13">
        <f t="shared" ref="AK164" si="1147">AM164</f>
        <v>0</v>
      </c>
      <c r="AL164" s="29">
        <v>0</v>
      </c>
      <c r="AM164" s="13">
        <v>0</v>
      </c>
      <c r="AN164" s="29">
        <v>0</v>
      </c>
      <c r="AO164" s="13">
        <f t="shared" ref="AO164" si="1148">AQ164</f>
        <v>0</v>
      </c>
      <c r="AP164" s="29">
        <v>0</v>
      </c>
      <c r="AQ164" s="13">
        <v>0</v>
      </c>
      <c r="AR164" s="29">
        <v>0</v>
      </c>
      <c r="AS164" s="13">
        <f t="shared" ref="AS164" si="1149">AU164</f>
        <v>0</v>
      </c>
      <c r="AT164" s="29">
        <v>0</v>
      </c>
      <c r="AU164" s="13">
        <v>0</v>
      </c>
      <c r="AV164" s="29">
        <v>0</v>
      </c>
      <c r="AW164" s="13">
        <f t="shared" ref="AW164" si="1150">AY164</f>
        <v>0</v>
      </c>
      <c r="AX164" s="29">
        <v>0</v>
      </c>
      <c r="AY164" s="13">
        <v>0</v>
      </c>
      <c r="AZ164" s="29">
        <v>0</v>
      </c>
    </row>
    <row r="165" spans="1:52" ht="82.5" x14ac:dyDescent="0.25">
      <c r="A165" s="10" t="s">
        <v>457</v>
      </c>
      <c r="B165" s="80" t="s">
        <v>469</v>
      </c>
      <c r="C165" s="41" t="s">
        <v>22</v>
      </c>
      <c r="D165" s="11" t="s">
        <v>54</v>
      </c>
      <c r="E165" s="13">
        <f t="shared" ref="E165:E169" si="1151">I165+M165+Q165+U165+Y165+AC165+AG165+AK165+AO165</f>
        <v>903.5</v>
      </c>
      <c r="F165" s="13">
        <f t="shared" ref="F165:F169" si="1152">J165+N165+R165+V165+Z165+AD165+AH165+AL165+AP165</f>
        <v>0</v>
      </c>
      <c r="G165" s="13">
        <f t="shared" ref="G165:G169" si="1153">K165+O165+S165+W165+AA165+AE165+AI165+AM165+AQ165</f>
        <v>903.5</v>
      </c>
      <c r="H165" s="13">
        <f t="shared" ref="H165:H169" si="1154">L165+P165+T165+X165+AB165+AF165+AJ165+AN165+AR165</f>
        <v>0</v>
      </c>
      <c r="I165" s="13">
        <f t="shared" ref="I165:I169" si="1155">K165</f>
        <v>0</v>
      </c>
      <c r="J165" s="29">
        <v>0</v>
      </c>
      <c r="K165" s="13">
        <v>0</v>
      </c>
      <c r="L165" s="29">
        <v>0</v>
      </c>
      <c r="M165" s="13">
        <f t="shared" ref="M165:M169" si="1156">O165</f>
        <v>0</v>
      </c>
      <c r="N165" s="29">
        <v>0</v>
      </c>
      <c r="O165" s="13">
        <v>0</v>
      </c>
      <c r="P165" s="29">
        <v>0</v>
      </c>
      <c r="Q165" s="13">
        <f t="shared" ref="Q165:Q169" si="1157">S165</f>
        <v>0</v>
      </c>
      <c r="R165" s="29">
        <v>0</v>
      </c>
      <c r="S165" s="13">
        <v>0</v>
      </c>
      <c r="T165" s="29">
        <v>0</v>
      </c>
      <c r="U165" s="13">
        <f t="shared" ref="U165:U169" si="1158">W165</f>
        <v>0</v>
      </c>
      <c r="V165" s="49">
        <v>0</v>
      </c>
      <c r="W165" s="79">
        <v>0</v>
      </c>
      <c r="X165" s="50">
        <v>0</v>
      </c>
      <c r="Y165" s="13">
        <f t="shared" ref="Y165:Y169" si="1159">AA165</f>
        <v>903.5</v>
      </c>
      <c r="Z165" s="29">
        <v>0</v>
      </c>
      <c r="AA165" s="86">
        <f>1129.3-225.8</f>
        <v>903.5</v>
      </c>
      <c r="AB165" s="29">
        <v>0</v>
      </c>
      <c r="AC165" s="13">
        <f t="shared" ref="AC165:AC169" si="1160">AE165</f>
        <v>0</v>
      </c>
      <c r="AD165" s="29">
        <v>0</v>
      </c>
      <c r="AE165" s="13">
        <v>0</v>
      </c>
      <c r="AF165" s="29">
        <v>0</v>
      </c>
      <c r="AG165" s="13">
        <f t="shared" ref="AG165:AG169" si="1161">AI165</f>
        <v>0</v>
      </c>
      <c r="AH165" s="29">
        <v>0</v>
      </c>
      <c r="AI165" s="13">
        <v>0</v>
      </c>
      <c r="AJ165" s="29">
        <v>0</v>
      </c>
      <c r="AK165" s="13">
        <f t="shared" ref="AK165:AK169" si="1162">AM165</f>
        <v>0</v>
      </c>
      <c r="AL165" s="29">
        <v>0</v>
      </c>
      <c r="AM165" s="13">
        <v>0</v>
      </c>
      <c r="AN165" s="29">
        <v>0</v>
      </c>
      <c r="AO165" s="13">
        <f t="shared" ref="AO165:AO169" si="1163">AQ165</f>
        <v>0</v>
      </c>
      <c r="AP165" s="29">
        <v>0</v>
      </c>
      <c r="AQ165" s="13">
        <v>0</v>
      </c>
      <c r="AR165" s="29">
        <v>0</v>
      </c>
      <c r="AS165" s="13">
        <f t="shared" ref="AS165:AS169" si="1164">AU165</f>
        <v>0</v>
      </c>
      <c r="AT165" s="29">
        <v>0</v>
      </c>
      <c r="AU165" s="13">
        <v>0</v>
      </c>
      <c r="AV165" s="29">
        <v>0</v>
      </c>
      <c r="AW165" s="13">
        <f t="shared" ref="AW165:AW169" si="1165">AY165</f>
        <v>0</v>
      </c>
      <c r="AX165" s="29">
        <v>0</v>
      </c>
      <c r="AY165" s="13">
        <v>0</v>
      </c>
      <c r="AZ165" s="29">
        <v>0</v>
      </c>
    </row>
    <row r="166" spans="1:52" ht="82.5" x14ac:dyDescent="0.25">
      <c r="A166" s="10" t="s">
        <v>458</v>
      </c>
      <c r="B166" s="80" t="s">
        <v>470</v>
      </c>
      <c r="C166" s="41" t="s">
        <v>22</v>
      </c>
      <c r="D166" s="11" t="s">
        <v>54</v>
      </c>
      <c r="E166" s="13">
        <f t="shared" si="1151"/>
        <v>314.2</v>
      </c>
      <c r="F166" s="13">
        <f t="shared" si="1152"/>
        <v>0</v>
      </c>
      <c r="G166" s="13">
        <f t="shared" si="1153"/>
        <v>314.2</v>
      </c>
      <c r="H166" s="13">
        <f t="shared" si="1154"/>
        <v>0</v>
      </c>
      <c r="I166" s="13">
        <f t="shared" si="1155"/>
        <v>0</v>
      </c>
      <c r="J166" s="29">
        <v>0</v>
      </c>
      <c r="K166" s="13">
        <v>0</v>
      </c>
      <c r="L166" s="29">
        <v>0</v>
      </c>
      <c r="M166" s="13">
        <f t="shared" si="1156"/>
        <v>0</v>
      </c>
      <c r="N166" s="29">
        <v>0</v>
      </c>
      <c r="O166" s="13">
        <v>0</v>
      </c>
      <c r="P166" s="29">
        <v>0</v>
      </c>
      <c r="Q166" s="13">
        <f t="shared" si="1157"/>
        <v>0</v>
      </c>
      <c r="R166" s="29">
        <v>0</v>
      </c>
      <c r="S166" s="13">
        <v>0</v>
      </c>
      <c r="T166" s="29">
        <v>0</v>
      </c>
      <c r="U166" s="13">
        <f t="shared" si="1158"/>
        <v>0</v>
      </c>
      <c r="V166" s="49">
        <v>0</v>
      </c>
      <c r="W166" s="79">
        <v>0</v>
      </c>
      <c r="X166" s="50">
        <v>0</v>
      </c>
      <c r="Y166" s="13">
        <f t="shared" si="1159"/>
        <v>314.2</v>
      </c>
      <c r="Z166" s="29">
        <v>0</v>
      </c>
      <c r="AA166" s="81">
        <v>314.2</v>
      </c>
      <c r="AB166" s="29">
        <v>0</v>
      </c>
      <c r="AC166" s="13">
        <f t="shared" si="1160"/>
        <v>0</v>
      </c>
      <c r="AD166" s="29">
        <v>0</v>
      </c>
      <c r="AE166" s="13">
        <v>0</v>
      </c>
      <c r="AF166" s="29">
        <v>0</v>
      </c>
      <c r="AG166" s="13">
        <f t="shared" si="1161"/>
        <v>0</v>
      </c>
      <c r="AH166" s="29">
        <v>0</v>
      </c>
      <c r="AI166" s="13">
        <v>0</v>
      </c>
      <c r="AJ166" s="29">
        <v>0</v>
      </c>
      <c r="AK166" s="13">
        <f t="shared" si="1162"/>
        <v>0</v>
      </c>
      <c r="AL166" s="29">
        <v>0</v>
      </c>
      <c r="AM166" s="13">
        <v>0</v>
      </c>
      <c r="AN166" s="29">
        <v>0</v>
      </c>
      <c r="AO166" s="13">
        <f t="shared" si="1163"/>
        <v>0</v>
      </c>
      <c r="AP166" s="29">
        <v>0</v>
      </c>
      <c r="AQ166" s="13">
        <v>0</v>
      </c>
      <c r="AR166" s="29">
        <v>0</v>
      </c>
      <c r="AS166" s="13">
        <f t="shared" si="1164"/>
        <v>0</v>
      </c>
      <c r="AT166" s="29">
        <v>0</v>
      </c>
      <c r="AU166" s="13">
        <v>0</v>
      </c>
      <c r="AV166" s="29">
        <v>0</v>
      </c>
      <c r="AW166" s="13">
        <f t="shared" si="1165"/>
        <v>0</v>
      </c>
      <c r="AX166" s="29">
        <v>0</v>
      </c>
      <c r="AY166" s="13">
        <v>0</v>
      </c>
      <c r="AZ166" s="29">
        <v>0</v>
      </c>
    </row>
    <row r="167" spans="1:52" ht="82.5" x14ac:dyDescent="0.25">
      <c r="A167" s="10" t="s">
        <v>459</v>
      </c>
      <c r="B167" s="80" t="s">
        <v>471</v>
      </c>
      <c r="C167" s="41" t="s">
        <v>22</v>
      </c>
      <c r="D167" s="11" t="s">
        <v>54</v>
      </c>
      <c r="E167" s="13">
        <f t="shared" si="1151"/>
        <v>6506.3</v>
      </c>
      <c r="F167" s="13">
        <f t="shared" si="1152"/>
        <v>0</v>
      </c>
      <c r="G167" s="13">
        <f t="shared" si="1153"/>
        <v>6506.3</v>
      </c>
      <c r="H167" s="13">
        <f t="shared" si="1154"/>
        <v>0</v>
      </c>
      <c r="I167" s="13">
        <f t="shared" si="1155"/>
        <v>0</v>
      </c>
      <c r="J167" s="29">
        <v>0</v>
      </c>
      <c r="K167" s="13">
        <v>0</v>
      </c>
      <c r="L167" s="29">
        <v>0</v>
      </c>
      <c r="M167" s="13">
        <f t="shared" si="1156"/>
        <v>0</v>
      </c>
      <c r="N167" s="29">
        <v>0</v>
      </c>
      <c r="O167" s="13">
        <v>0</v>
      </c>
      <c r="P167" s="29">
        <v>0</v>
      </c>
      <c r="Q167" s="13">
        <f t="shared" si="1157"/>
        <v>0</v>
      </c>
      <c r="R167" s="29">
        <v>0</v>
      </c>
      <c r="S167" s="13">
        <v>0</v>
      </c>
      <c r="T167" s="29">
        <v>0</v>
      </c>
      <c r="U167" s="13">
        <f t="shared" si="1158"/>
        <v>0</v>
      </c>
      <c r="V167" s="49">
        <v>0</v>
      </c>
      <c r="W167" s="79">
        <v>0</v>
      </c>
      <c r="X167" s="50">
        <v>0</v>
      </c>
      <c r="Y167" s="13">
        <f t="shared" si="1159"/>
        <v>6506.3</v>
      </c>
      <c r="Z167" s="29">
        <v>0</v>
      </c>
      <c r="AA167" s="81">
        <v>6506.3</v>
      </c>
      <c r="AB167" s="29">
        <v>0</v>
      </c>
      <c r="AC167" s="13">
        <f t="shared" si="1160"/>
        <v>0</v>
      </c>
      <c r="AD167" s="29">
        <v>0</v>
      </c>
      <c r="AE167" s="13">
        <v>0</v>
      </c>
      <c r="AF167" s="29">
        <v>0</v>
      </c>
      <c r="AG167" s="13">
        <f t="shared" si="1161"/>
        <v>0</v>
      </c>
      <c r="AH167" s="29">
        <v>0</v>
      </c>
      <c r="AI167" s="13">
        <v>0</v>
      </c>
      <c r="AJ167" s="29">
        <v>0</v>
      </c>
      <c r="AK167" s="13">
        <f t="shared" si="1162"/>
        <v>0</v>
      </c>
      <c r="AL167" s="29">
        <v>0</v>
      </c>
      <c r="AM167" s="13">
        <v>0</v>
      </c>
      <c r="AN167" s="29">
        <v>0</v>
      </c>
      <c r="AO167" s="13">
        <f t="shared" si="1163"/>
        <v>0</v>
      </c>
      <c r="AP167" s="29">
        <v>0</v>
      </c>
      <c r="AQ167" s="13">
        <v>0</v>
      </c>
      <c r="AR167" s="29">
        <v>0</v>
      </c>
      <c r="AS167" s="13">
        <f t="shared" si="1164"/>
        <v>0</v>
      </c>
      <c r="AT167" s="29">
        <v>0</v>
      </c>
      <c r="AU167" s="13">
        <v>0</v>
      </c>
      <c r="AV167" s="29">
        <v>0</v>
      </c>
      <c r="AW167" s="13">
        <f t="shared" si="1165"/>
        <v>0</v>
      </c>
      <c r="AX167" s="29">
        <v>0</v>
      </c>
      <c r="AY167" s="13">
        <v>0</v>
      </c>
      <c r="AZ167" s="29">
        <v>0</v>
      </c>
    </row>
    <row r="168" spans="1:52" ht="82.5" x14ac:dyDescent="0.25">
      <c r="A168" s="10" t="s">
        <v>479</v>
      </c>
      <c r="B168" s="80" t="s">
        <v>472</v>
      </c>
      <c r="C168" s="41" t="s">
        <v>22</v>
      </c>
      <c r="D168" s="11" t="s">
        <v>54</v>
      </c>
      <c r="E168" s="13">
        <f t="shared" si="1151"/>
        <v>5724.1</v>
      </c>
      <c r="F168" s="13">
        <f t="shared" si="1152"/>
        <v>0</v>
      </c>
      <c r="G168" s="13">
        <f t="shared" si="1153"/>
        <v>5724.1</v>
      </c>
      <c r="H168" s="13">
        <f t="shared" si="1154"/>
        <v>0</v>
      </c>
      <c r="I168" s="13">
        <f t="shared" si="1155"/>
        <v>0</v>
      </c>
      <c r="J168" s="29">
        <v>0</v>
      </c>
      <c r="K168" s="13">
        <v>0</v>
      </c>
      <c r="L168" s="29">
        <v>0</v>
      </c>
      <c r="M168" s="13">
        <f t="shared" si="1156"/>
        <v>0</v>
      </c>
      <c r="N168" s="29">
        <v>0</v>
      </c>
      <c r="O168" s="13">
        <v>0</v>
      </c>
      <c r="P168" s="29">
        <v>0</v>
      </c>
      <c r="Q168" s="13">
        <f t="shared" si="1157"/>
        <v>0</v>
      </c>
      <c r="R168" s="29">
        <v>0</v>
      </c>
      <c r="S168" s="13">
        <v>0</v>
      </c>
      <c r="T168" s="29">
        <v>0</v>
      </c>
      <c r="U168" s="13">
        <f t="shared" si="1158"/>
        <v>0</v>
      </c>
      <c r="V168" s="49">
        <v>0</v>
      </c>
      <c r="W168" s="79">
        <v>0</v>
      </c>
      <c r="X168" s="50">
        <v>0</v>
      </c>
      <c r="Y168" s="13">
        <f t="shared" si="1159"/>
        <v>5724.1</v>
      </c>
      <c r="Z168" s="29">
        <v>0</v>
      </c>
      <c r="AA168" s="81">
        <v>5724.1</v>
      </c>
      <c r="AB168" s="29">
        <v>0</v>
      </c>
      <c r="AC168" s="13">
        <f t="shared" si="1160"/>
        <v>0</v>
      </c>
      <c r="AD168" s="29">
        <v>0</v>
      </c>
      <c r="AE168" s="13">
        <v>0</v>
      </c>
      <c r="AF168" s="29">
        <v>0</v>
      </c>
      <c r="AG168" s="13">
        <f t="shared" si="1161"/>
        <v>0</v>
      </c>
      <c r="AH168" s="29">
        <v>0</v>
      </c>
      <c r="AI168" s="13">
        <v>0</v>
      </c>
      <c r="AJ168" s="29">
        <v>0</v>
      </c>
      <c r="AK168" s="13">
        <f t="shared" si="1162"/>
        <v>0</v>
      </c>
      <c r="AL168" s="29">
        <v>0</v>
      </c>
      <c r="AM168" s="13">
        <v>0</v>
      </c>
      <c r="AN168" s="29">
        <v>0</v>
      </c>
      <c r="AO168" s="13">
        <f t="shared" si="1163"/>
        <v>0</v>
      </c>
      <c r="AP168" s="29">
        <v>0</v>
      </c>
      <c r="AQ168" s="13">
        <v>0</v>
      </c>
      <c r="AR168" s="29">
        <v>0</v>
      </c>
      <c r="AS168" s="13">
        <f t="shared" si="1164"/>
        <v>0</v>
      </c>
      <c r="AT168" s="29">
        <v>0</v>
      </c>
      <c r="AU168" s="13">
        <v>0</v>
      </c>
      <c r="AV168" s="29">
        <v>0</v>
      </c>
      <c r="AW168" s="13">
        <f t="shared" si="1165"/>
        <v>0</v>
      </c>
      <c r="AX168" s="29">
        <v>0</v>
      </c>
      <c r="AY168" s="13">
        <v>0</v>
      </c>
      <c r="AZ168" s="29">
        <v>0</v>
      </c>
    </row>
    <row r="169" spans="1:52" ht="66" x14ac:dyDescent="0.25">
      <c r="A169" s="10" t="s">
        <v>480</v>
      </c>
      <c r="B169" s="80" t="s">
        <v>473</v>
      </c>
      <c r="C169" s="41" t="s">
        <v>22</v>
      </c>
      <c r="D169" s="11" t="s">
        <v>54</v>
      </c>
      <c r="E169" s="13">
        <f t="shared" si="1151"/>
        <v>6220.6</v>
      </c>
      <c r="F169" s="13">
        <f t="shared" si="1152"/>
        <v>0</v>
      </c>
      <c r="G169" s="13">
        <f t="shared" si="1153"/>
        <v>6220.6</v>
      </c>
      <c r="H169" s="13">
        <f t="shared" si="1154"/>
        <v>0</v>
      </c>
      <c r="I169" s="13">
        <f t="shared" si="1155"/>
        <v>0</v>
      </c>
      <c r="J169" s="29">
        <v>0</v>
      </c>
      <c r="K169" s="13">
        <v>0</v>
      </c>
      <c r="L169" s="29">
        <v>0</v>
      </c>
      <c r="M169" s="13">
        <f t="shared" si="1156"/>
        <v>0</v>
      </c>
      <c r="N169" s="29">
        <v>0</v>
      </c>
      <c r="O169" s="13">
        <v>0</v>
      </c>
      <c r="P169" s="29">
        <v>0</v>
      </c>
      <c r="Q169" s="13">
        <f t="shared" si="1157"/>
        <v>0</v>
      </c>
      <c r="R169" s="29">
        <v>0</v>
      </c>
      <c r="S169" s="13">
        <v>0</v>
      </c>
      <c r="T169" s="29">
        <v>0</v>
      </c>
      <c r="U169" s="13">
        <f t="shared" si="1158"/>
        <v>0</v>
      </c>
      <c r="V169" s="49">
        <v>0</v>
      </c>
      <c r="W169" s="79">
        <v>0</v>
      </c>
      <c r="X169" s="50">
        <v>0</v>
      </c>
      <c r="Y169" s="13">
        <f t="shared" si="1159"/>
        <v>6220.6</v>
      </c>
      <c r="Z169" s="29">
        <v>0</v>
      </c>
      <c r="AA169" s="81">
        <v>6220.6</v>
      </c>
      <c r="AB169" s="29">
        <v>0</v>
      </c>
      <c r="AC169" s="13">
        <f t="shared" si="1160"/>
        <v>0</v>
      </c>
      <c r="AD169" s="29">
        <v>0</v>
      </c>
      <c r="AE169" s="13">
        <v>0</v>
      </c>
      <c r="AF169" s="29">
        <v>0</v>
      </c>
      <c r="AG169" s="13">
        <f t="shared" si="1161"/>
        <v>0</v>
      </c>
      <c r="AH169" s="29">
        <v>0</v>
      </c>
      <c r="AI169" s="13">
        <v>0</v>
      </c>
      <c r="AJ169" s="29">
        <v>0</v>
      </c>
      <c r="AK169" s="13">
        <f t="shared" si="1162"/>
        <v>0</v>
      </c>
      <c r="AL169" s="29">
        <v>0</v>
      </c>
      <c r="AM169" s="13">
        <v>0</v>
      </c>
      <c r="AN169" s="29">
        <v>0</v>
      </c>
      <c r="AO169" s="13">
        <f t="shared" si="1163"/>
        <v>0</v>
      </c>
      <c r="AP169" s="29">
        <v>0</v>
      </c>
      <c r="AQ169" s="13">
        <v>0</v>
      </c>
      <c r="AR169" s="29">
        <v>0</v>
      </c>
      <c r="AS169" s="13">
        <f t="shared" si="1164"/>
        <v>0</v>
      </c>
      <c r="AT169" s="29">
        <v>0</v>
      </c>
      <c r="AU169" s="13">
        <v>0</v>
      </c>
      <c r="AV169" s="29">
        <v>0</v>
      </c>
      <c r="AW169" s="13">
        <f t="shared" si="1165"/>
        <v>0</v>
      </c>
      <c r="AX169" s="29">
        <v>0</v>
      </c>
      <c r="AY169" s="13">
        <v>0</v>
      </c>
      <c r="AZ169" s="29">
        <v>0</v>
      </c>
    </row>
    <row r="170" spans="1:52" ht="82.5" x14ac:dyDescent="0.25">
      <c r="A170" s="10" t="s">
        <v>481</v>
      </c>
      <c r="B170" s="80" t="s">
        <v>474</v>
      </c>
      <c r="C170" s="41" t="s">
        <v>22</v>
      </c>
      <c r="D170" s="11" t="s">
        <v>54</v>
      </c>
      <c r="E170" s="13">
        <f t="shared" ref="E170:E172" si="1166">I170+M170+Q170+U170+Y170+AC170+AG170+AK170+AO170</f>
        <v>6119.9</v>
      </c>
      <c r="F170" s="13">
        <f t="shared" ref="F170:F172" si="1167">J170+N170+R170+V170+Z170+AD170+AH170+AL170+AP170</f>
        <v>0</v>
      </c>
      <c r="G170" s="13">
        <f t="shared" ref="G170:G172" si="1168">K170+O170+S170+W170+AA170+AE170+AI170+AM170+AQ170</f>
        <v>6119.9</v>
      </c>
      <c r="H170" s="13">
        <f t="shared" ref="H170:H172" si="1169">L170+P170+T170+X170+AB170+AF170+AJ170+AN170+AR170</f>
        <v>0</v>
      </c>
      <c r="I170" s="13">
        <f t="shared" ref="I170:I172" si="1170">K170</f>
        <v>0</v>
      </c>
      <c r="J170" s="29">
        <v>0</v>
      </c>
      <c r="K170" s="13">
        <v>0</v>
      </c>
      <c r="L170" s="29">
        <v>0</v>
      </c>
      <c r="M170" s="13">
        <f t="shared" ref="M170:M172" si="1171">O170</f>
        <v>0</v>
      </c>
      <c r="N170" s="29">
        <v>0</v>
      </c>
      <c r="O170" s="13">
        <v>0</v>
      </c>
      <c r="P170" s="29">
        <v>0</v>
      </c>
      <c r="Q170" s="13">
        <f t="shared" ref="Q170:Q172" si="1172">S170</f>
        <v>0</v>
      </c>
      <c r="R170" s="29">
        <v>0</v>
      </c>
      <c r="S170" s="13">
        <v>0</v>
      </c>
      <c r="T170" s="29">
        <v>0</v>
      </c>
      <c r="U170" s="13">
        <f t="shared" ref="U170:U172" si="1173">W170</f>
        <v>0</v>
      </c>
      <c r="V170" s="49">
        <v>0</v>
      </c>
      <c r="W170" s="79">
        <v>0</v>
      </c>
      <c r="X170" s="50">
        <v>0</v>
      </c>
      <c r="Y170" s="13">
        <f t="shared" ref="Y170:Y172" si="1174">AA170</f>
        <v>6119.9</v>
      </c>
      <c r="Z170" s="29">
        <v>0</v>
      </c>
      <c r="AA170" s="81">
        <v>6119.9</v>
      </c>
      <c r="AB170" s="29">
        <v>0</v>
      </c>
      <c r="AC170" s="13">
        <f t="shared" ref="AC170:AC172" si="1175">AE170</f>
        <v>0</v>
      </c>
      <c r="AD170" s="29">
        <v>0</v>
      </c>
      <c r="AE170" s="13">
        <v>0</v>
      </c>
      <c r="AF170" s="29">
        <v>0</v>
      </c>
      <c r="AG170" s="13">
        <f t="shared" ref="AG170:AG172" si="1176">AI170</f>
        <v>0</v>
      </c>
      <c r="AH170" s="29">
        <v>0</v>
      </c>
      <c r="AI170" s="13">
        <v>0</v>
      </c>
      <c r="AJ170" s="29">
        <v>0</v>
      </c>
      <c r="AK170" s="13">
        <f t="shared" ref="AK170:AK172" si="1177">AM170</f>
        <v>0</v>
      </c>
      <c r="AL170" s="29">
        <v>0</v>
      </c>
      <c r="AM170" s="13">
        <v>0</v>
      </c>
      <c r="AN170" s="29">
        <v>0</v>
      </c>
      <c r="AO170" s="13">
        <f t="shared" ref="AO170:AO172" si="1178">AQ170</f>
        <v>0</v>
      </c>
      <c r="AP170" s="29">
        <v>0</v>
      </c>
      <c r="AQ170" s="13">
        <v>0</v>
      </c>
      <c r="AR170" s="29">
        <v>0</v>
      </c>
      <c r="AS170" s="13">
        <f t="shared" ref="AS170:AS172" si="1179">AU170</f>
        <v>0</v>
      </c>
      <c r="AT170" s="29">
        <v>0</v>
      </c>
      <c r="AU170" s="13">
        <v>0</v>
      </c>
      <c r="AV170" s="29">
        <v>0</v>
      </c>
      <c r="AW170" s="13">
        <f t="shared" ref="AW170:AW172" si="1180">AY170</f>
        <v>0</v>
      </c>
      <c r="AX170" s="29">
        <v>0</v>
      </c>
      <c r="AY170" s="13">
        <v>0</v>
      </c>
      <c r="AZ170" s="29">
        <v>0</v>
      </c>
    </row>
    <row r="171" spans="1:52" ht="82.5" x14ac:dyDescent="0.25">
      <c r="A171" s="10" t="s">
        <v>482</v>
      </c>
      <c r="B171" s="80" t="s">
        <v>475</v>
      </c>
      <c r="C171" s="41" t="s">
        <v>22</v>
      </c>
      <c r="D171" s="11" t="s">
        <v>54</v>
      </c>
      <c r="E171" s="13">
        <f t="shared" si="1166"/>
        <v>3288.6</v>
      </c>
      <c r="F171" s="13">
        <f t="shared" si="1167"/>
        <v>0</v>
      </c>
      <c r="G171" s="13">
        <f t="shared" si="1168"/>
        <v>3288.6</v>
      </c>
      <c r="H171" s="13">
        <f t="shared" si="1169"/>
        <v>0</v>
      </c>
      <c r="I171" s="13">
        <f t="shared" si="1170"/>
        <v>0</v>
      </c>
      <c r="J171" s="29">
        <v>0</v>
      </c>
      <c r="K171" s="13">
        <v>0</v>
      </c>
      <c r="L171" s="29">
        <v>0</v>
      </c>
      <c r="M171" s="13">
        <f t="shared" si="1171"/>
        <v>0</v>
      </c>
      <c r="N171" s="29">
        <v>0</v>
      </c>
      <c r="O171" s="13">
        <v>0</v>
      </c>
      <c r="P171" s="29">
        <v>0</v>
      </c>
      <c r="Q171" s="13">
        <f t="shared" si="1172"/>
        <v>0</v>
      </c>
      <c r="R171" s="29">
        <v>0</v>
      </c>
      <c r="S171" s="13">
        <v>0</v>
      </c>
      <c r="T171" s="29">
        <v>0</v>
      </c>
      <c r="U171" s="13">
        <f t="shared" si="1173"/>
        <v>0</v>
      </c>
      <c r="V171" s="49">
        <v>0</v>
      </c>
      <c r="W171" s="79">
        <v>0</v>
      </c>
      <c r="X171" s="50">
        <v>0</v>
      </c>
      <c r="Y171" s="13">
        <f t="shared" si="1174"/>
        <v>3288.6</v>
      </c>
      <c r="Z171" s="29">
        <v>0</v>
      </c>
      <c r="AA171" s="81">
        <v>3288.6</v>
      </c>
      <c r="AB171" s="29">
        <v>0</v>
      </c>
      <c r="AC171" s="13">
        <f t="shared" si="1175"/>
        <v>0</v>
      </c>
      <c r="AD171" s="29">
        <v>0</v>
      </c>
      <c r="AE171" s="13">
        <v>0</v>
      </c>
      <c r="AF171" s="29">
        <v>0</v>
      </c>
      <c r="AG171" s="13">
        <f t="shared" si="1176"/>
        <v>0</v>
      </c>
      <c r="AH171" s="29">
        <v>0</v>
      </c>
      <c r="AI171" s="13">
        <v>0</v>
      </c>
      <c r="AJ171" s="29">
        <v>0</v>
      </c>
      <c r="AK171" s="13">
        <f t="shared" si="1177"/>
        <v>0</v>
      </c>
      <c r="AL171" s="29">
        <v>0</v>
      </c>
      <c r="AM171" s="13">
        <v>0</v>
      </c>
      <c r="AN171" s="29">
        <v>0</v>
      </c>
      <c r="AO171" s="13">
        <f t="shared" si="1178"/>
        <v>0</v>
      </c>
      <c r="AP171" s="29">
        <v>0</v>
      </c>
      <c r="AQ171" s="13">
        <v>0</v>
      </c>
      <c r="AR171" s="29">
        <v>0</v>
      </c>
      <c r="AS171" s="13">
        <f t="shared" si="1179"/>
        <v>0</v>
      </c>
      <c r="AT171" s="29">
        <v>0</v>
      </c>
      <c r="AU171" s="13">
        <v>0</v>
      </c>
      <c r="AV171" s="29">
        <v>0</v>
      </c>
      <c r="AW171" s="13">
        <f t="shared" si="1180"/>
        <v>0</v>
      </c>
      <c r="AX171" s="29">
        <v>0</v>
      </c>
      <c r="AY171" s="13">
        <v>0</v>
      </c>
      <c r="AZ171" s="29">
        <v>0</v>
      </c>
    </row>
    <row r="172" spans="1:52" ht="82.5" x14ac:dyDescent="0.25">
      <c r="A172" s="10" t="s">
        <v>483</v>
      </c>
      <c r="B172" s="80" t="s">
        <v>476</v>
      </c>
      <c r="C172" s="41" t="s">
        <v>22</v>
      </c>
      <c r="D172" s="11" t="s">
        <v>54</v>
      </c>
      <c r="E172" s="13">
        <f t="shared" si="1166"/>
        <v>2458.4</v>
      </c>
      <c r="F172" s="13">
        <f t="shared" si="1167"/>
        <v>0</v>
      </c>
      <c r="G172" s="13">
        <f t="shared" si="1168"/>
        <v>2458.4</v>
      </c>
      <c r="H172" s="13">
        <f t="shared" si="1169"/>
        <v>0</v>
      </c>
      <c r="I172" s="13">
        <f t="shared" si="1170"/>
        <v>0</v>
      </c>
      <c r="J172" s="29">
        <v>0</v>
      </c>
      <c r="K172" s="13">
        <v>0</v>
      </c>
      <c r="L172" s="29">
        <v>0</v>
      </c>
      <c r="M172" s="13">
        <f t="shared" si="1171"/>
        <v>0</v>
      </c>
      <c r="N172" s="29">
        <v>0</v>
      </c>
      <c r="O172" s="13">
        <v>0</v>
      </c>
      <c r="P172" s="29">
        <v>0</v>
      </c>
      <c r="Q172" s="13">
        <f t="shared" si="1172"/>
        <v>0</v>
      </c>
      <c r="R172" s="29">
        <v>0</v>
      </c>
      <c r="S172" s="13">
        <v>0</v>
      </c>
      <c r="T172" s="29">
        <v>0</v>
      </c>
      <c r="U172" s="13">
        <f t="shared" si="1173"/>
        <v>0</v>
      </c>
      <c r="V172" s="49">
        <v>0</v>
      </c>
      <c r="W172" s="79">
        <v>0</v>
      </c>
      <c r="X172" s="50">
        <v>0</v>
      </c>
      <c r="Y172" s="13">
        <f t="shared" si="1174"/>
        <v>2458.4</v>
      </c>
      <c r="Z172" s="29">
        <v>0</v>
      </c>
      <c r="AA172" s="81">
        <f>2056.3+402.1</f>
        <v>2458.4</v>
      </c>
      <c r="AB172" s="29">
        <v>0</v>
      </c>
      <c r="AC172" s="13">
        <f t="shared" si="1175"/>
        <v>0</v>
      </c>
      <c r="AD172" s="29">
        <v>0</v>
      </c>
      <c r="AE172" s="13">
        <v>0</v>
      </c>
      <c r="AF172" s="29">
        <v>0</v>
      </c>
      <c r="AG172" s="13">
        <f t="shared" si="1176"/>
        <v>0</v>
      </c>
      <c r="AH172" s="29">
        <v>0</v>
      </c>
      <c r="AI172" s="13">
        <v>0</v>
      </c>
      <c r="AJ172" s="29">
        <v>0</v>
      </c>
      <c r="AK172" s="13">
        <f t="shared" si="1177"/>
        <v>0</v>
      </c>
      <c r="AL172" s="29">
        <v>0</v>
      </c>
      <c r="AM172" s="13">
        <v>0</v>
      </c>
      <c r="AN172" s="29">
        <v>0</v>
      </c>
      <c r="AO172" s="13">
        <f t="shared" si="1178"/>
        <v>0</v>
      </c>
      <c r="AP172" s="29">
        <v>0</v>
      </c>
      <c r="AQ172" s="13">
        <v>0</v>
      </c>
      <c r="AR172" s="29">
        <v>0</v>
      </c>
      <c r="AS172" s="13">
        <f t="shared" si="1179"/>
        <v>0</v>
      </c>
      <c r="AT172" s="29">
        <v>0</v>
      </c>
      <c r="AU172" s="13">
        <v>0</v>
      </c>
      <c r="AV172" s="29">
        <v>0</v>
      </c>
      <c r="AW172" s="13">
        <f t="shared" si="1180"/>
        <v>0</v>
      </c>
      <c r="AX172" s="29">
        <v>0</v>
      </c>
      <c r="AY172" s="13">
        <v>0</v>
      </c>
      <c r="AZ172" s="29">
        <v>0</v>
      </c>
    </row>
    <row r="173" spans="1:52" ht="82.5" x14ac:dyDescent="0.25">
      <c r="A173" s="10" t="s">
        <v>484</v>
      </c>
      <c r="B173" s="80" t="s">
        <v>372</v>
      </c>
      <c r="C173" s="41" t="s">
        <v>22</v>
      </c>
      <c r="D173" s="11" t="s">
        <v>54</v>
      </c>
      <c r="E173" s="13">
        <f t="shared" ref="E173" si="1181">I173+M173+Q173+U173+Y173+AC173+AG173+AK173+AO173</f>
        <v>3932.6</v>
      </c>
      <c r="F173" s="13">
        <f t="shared" ref="F173" si="1182">J173+N173+R173+V173+Z173+AD173+AH173+AL173+AP173</f>
        <v>0</v>
      </c>
      <c r="G173" s="13">
        <f t="shared" ref="G173" si="1183">K173+O173+S173+W173+AA173+AE173+AI173+AM173+AQ173</f>
        <v>3932.6</v>
      </c>
      <c r="H173" s="13">
        <f t="shared" ref="H173" si="1184">L173+P173+T173+X173+AB173+AF173+AJ173+AN173+AR173</f>
        <v>0</v>
      </c>
      <c r="I173" s="13">
        <f t="shared" ref="I173" si="1185">K173</f>
        <v>0</v>
      </c>
      <c r="J173" s="29">
        <v>0</v>
      </c>
      <c r="K173" s="13">
        <v>0</v>
      </c>
      <c r="L173" s="29">
        <v>0</v>
      </c>
      <c r="M173" s="13">
        <f t="shared" ref="M173" si="1186">O173</f>
        <v>0</v>
      </c>
      <c r="N173" s="29">
        <v>0</v>
      </c>
      <c r="O173" s="13">
        <v>0</v>
      </c>
      <c r="P173" s="29">
        <v>0</v>
      </c>
      <c r="Q173" s="13">
        <f t="shared" ref="Q173" si="1187">S173</f>
        <v>0</v>
      </c>
      <c r="R173" s="29">
        <v>0</v>
      </c>
      <c r="S173" s="13">
        <v>0</v>
      </c>
      <c r="T173" s="29">
        <v>0</v>
      </c>
      <c r="U173" s="13">
        <f t="shared" ref="U173" si="1188">W173</f>
        <v>0</v>
      </c>
      <c r="V173" s="49">
        <v>0</v>
      </c>
      <c r="W173" s="79">
        <v>0</v>
      </c>
      <c r="X173" s="50">
        <v>0</v>
      </c>
      <c r="Y173" s="13">
        <f t="shared" ref="Y173" si="1189">AA173</f>
        <v>3932.6</v>
      </c>
      <c r="Z173" s="29">
        <v>0</v>
      </c>
      <c r="AA173" s="81">
        <v>3932.6</v>
      </c>
      <c r="AB173" s="29">
        <v>0</v>
      </c>
      <c r="AC173" s="13">
        <f t="shared" ref="AC173" si="1190">AE173</f>
        <v>0</v>
      </c>
      <c r="AD173" s="29">
        <v>0</v>
      </c>
      <c r="AE173" s="13">
        <v>0</v>
      </c>
      <c r="AF173" s="29">
        <v>0</v>
      </c>
      <c r="AG173" s="13">
        <f t="shared" ref="AG173" si="1191">AI173</f>
        <v>0</v>
      </c>
      <c r="AH173" s="29">
        <v>0</v>
      </c>
      <c r="AI173" s="13">
        <v>0</v>
      </c>
      <c r="AJ173" s="29">
        <v>0</v>
      </c>
      <c r="AK173" s="13">
        <f t="shared" ref="AK173" si="1192">AM173</f>
        <v>0</v>
      </c>
      <c r="AL173" s="29">
        <v>0</v>
      </c>
      <c r="AM173" s="13">
        <v>0</v>
      </c>
      <c r="AN173" s="29">
        <v>0</v>
      </c>
      <c r="AO173" s="13">
        <f t="shared" ref="AO173" si="1193">AQ173</f>
        <v>0</v>
      </c>
      <c r="AP173" s="29">
        <v>0</v>
      </c>
      <c r="AQ173" s="13">
        <v>0</v>
      </c>
      <c r="AR173" s="29">
        <v>0</v>
      </c>
      <c r="AS173" s="13">
        <f t="shared" ref="AS173" si="1194">AU173</f>
        <v>0</v>
      </c>
      <c r="AT173" s="29">
        <v>0</v>
      </c>
      <c r="AU173" s="13">
        <v>0</v>
      </c>
      <c r="AV173" s="29">
        <v>0</v>
      </c>
      <c r="AW173" s="13">
        <f t="shared" ref="AW173" si="1195">AY173</f>
        <v>0</v>
      </c>
      <c r="AX173" s="29">
        <v>0</v>
      </c>
      <c r="AY173" s="13">
        <v>0</v>
      </c>
      <c r="AZ173" s="29">
        <v>0</v>
      </c>
    </row>
    <row r="174" spans="1:52" ht="82.5" x14ac:dyDescent="0.25">
      <c r="A174" s="10" t="s">
        <v>485</v>
      </c>
      <c r="B174" s="80" t="s">
        <v>491</v>
      </c>
      <c r="C174" s="41" t="s">
        <v>22</v>
      </c>
      <c r="D174" s="11" t="s">
        <v>54</v>
      </c>
      <c r="E174" s="13">
        <f t="shared" ref="E174" si="1196">I174+M174+Q174+U174+Y174+AC174+AG174+AK174+AO174</f>
        <v>3819.9</v>
      </c>
      <c r="F174" s="13">
        <f t="shared" ref="F174" si="1197">J174+N174+R174+V174+Z174+AD174+AH174+AL174+AP174</f>
        <v>0</v>
      </c>
      <c r="G174" s="13">
        <f t="shared" ref="G174" si="1198">K174+O174+S174+W174+AA174+AE174+AI174+AM174+AQ174</f>
        <v>3819.9</v>
      </c>
      <c r="H174" s="13">
        <f t="shared" ref="H174" si="1199">L174+P174+T174+X174+AB174+AF174+AJ174+AN174+AR174</f>
        <v>0</v>
      </c>
      <c r="I174" s="13">
        <f t="shared" ref="I174" si="1200">K174</f>
        <v>0</v>
      </c>
      <c r="J174" s="29">
        <v>0</v>
      </c>
      <c r="K174" s="13">
        <v>0</v>
      </c>
      <c r="L174" s="29">
        <v>0</v>
      </c>
      <c r="M174" s="13">
        <f t="shared" ref="M174" si="1201">O174</f>
        <v>0</v>
      </c>
      <c r="N174" s="29">
        <v>0</v>
      </c>
      <c r="O174" s="13">
        <v>0</v>
      </c>
      <c r="P174" s="29">
        <v>0</v>
      </c>
      <c r="Q174" s="13">
        <f t="shared" ref="Q174" si="1202">S174</f>
        <v>0</v>
      </c>
      <c r="R174" s="29">
        <v>0</v>
      </c>
      <c r="S174" s="13">
        <v>0</v>
      </c>
      <c r="T174" s="29">
        <v>0</v>
      </c>
      <c r="U174" s="13">
        <f t="shared" ref="U174" si="1203">W174</f>
        <v>0</v>
      </c>
      <c r="V174" s="49">
        <v>0</v>
      </c>
      <c r="W174" s="79">
        <v>0</v>
      </c>
      <c r="X174" s="50">
        <v>0</v>
      </c>
      <c r="Y174" s="13">
        <f t="shared" ref="Y174" si="1204">AA174</f>
        <v>3819.9</v>
      </c>
      <c r="Z174" s="29">
        <v>0</v>
      </c>
      <c r="AA174" s="81">
        <v>3819.9</v>
      </c>
      <c r="AB174" s="29">
        <v>0</v>
      </c>
      <c r="AC174" s="13">
        <f t="shared" ref="AC174" si="1205">AE174</f>
        <v>0</v>
      </c>
      <c r="AD174" s="29">
        <v>0</v>
      </c>
      <c r="AE174" s="13">
        <v>0</v>
      </c>
      <c r="AF174" s="29">
        <v>0</v>
      </c>
      <c r="AG174" s="13">
        <f t="shared" ref="AG174" si="1206">AI174</f>
        <v>0</v>
      </c>
      <c r="AH174" s="29">
        <v>0</v>
      </c>
      <c r="AI174" s="13">
        <v>0</v>
      </c>
      <c r="AJ174" s="29">
        <v>0</v>
      </c>
      <c r="AK174" s="13">
        <f t="shared" ref="AK174" si="1207">AM174</f>
        <v>0</v>
      </c>
      <c r="AL174" s="29">
        <v>0</v>
      </c>
      <c r="AM174" s="13">
        <v>0</v>
      </c>
      <c r="AN174" s="29">
        <v>0</v>
      </c>
      <c r="AO174" s="13">
        <f t="shared" ref="AO174" si="1208">AQ174</f>
        <v>0</v>
      </c>
      <c r="AP174" s="29">
        <v>0</v>
      </c>
      <c r="AQ174" s="13">
        <v>0</v>
      </c>
      <c r="AR174" s="29">
        <v>0</v>
      </c>
      <c r="AS174" s="13">
        <f t="shared" ref="AS174" si="1209">AU174</f>
        <v>0</v>
      </c>
      <c r="AT174" s="29">
        <v>0</v>
      </c>
      <c r="AU174" s="13">
        <v>0</v>
      </c>
      <c r="AV174" s="29">
        <v>0</v>
      </c>
      <c r="AW174" s="13">
        <f t="shared" ref="AW174" si="1210">AY174</f>
        <v>0</v>
      </c>
      <c r="AX174" s="29">
        <v>0</v>
      </c>
      <c r="AY174" s="13">
        <v>0</v>
      </c>
      <c r="AZ174" s="29">
        <v>0</v>
      </c>
    </row>
    <row r="175" spans="1:52" ht="82.5" x14ac:dyDescent="0.25">
      <c r="A175" s="10" t="s">
        <v>486</v>
      </c>
      <c r="B175" s="80" t="s">
        <v>492</v>
      </c>
      <c r="C175" s="41" t="s">
        <v>22</v>
      </c>
      <c r="D175" s="11" t="s">
        <v>54</v>
      </c>
      <c r="E175" s="13">
        <f t="shared" ref="E175" si="1211">I175+M175+Q175+U175+Y175+AC175+AG175+AK175+AO175</f>
        <v>214.6</v>
      </c>
      <c r="F175" s="13">
        <f t="shared" ref="F175" si="1212">J175+N175+R175+V175+Z175+AD175+AH175+AL175+AP175</f>
        <v>0</v>
      </c>
      <c r="G175" s="13">
        <f t="shared" ref="G175" si="1213">K175+O175+S175+W175+AA175+AE175+AI175+AM175+AQ175</f>
        <v>214.6</v>
      </c>
      <c r="H175" s="13">
        <f t="shared" ref="H175" si="1214">L175+P175+T175+X175+AB175+AF175+AJ175+AN175+AR175</f>
        <v>0</v>
      </c>
      <c r="I175" s="13">
        <f t="shared" ref="I175" si="1215">K175</f>
        <v>0</v>
      </c>
      <c r="J175" s="29">
        <v>0</v>
      </c>
      <c r="K175" s="13">
        <v>0</v>
      </c>
      <c r="L175" s="29">
        <v>0</v>
      </c>
      <c r="M175" s="13">
        <f t="shared" ref="M175" si="1216">O175</f>
        <v>0</v>
      </c>
      <c r="N175" s="29">
        <v>0</v>
      </c>
      <c r="O175" s="13">
        <v>0</v>
      </c>
      <c r="P175" s="29">
        <v>0</v>
      </c>
      <c r="Q175" s="13">
        <f t="shared" ref="Q175" si="1217">S175</f>
        <v>0</v>
      </c>
      <c r="R175" s="29">
        <v>0</v>
      </c>
      <c r="S175" s="13">
        <v>0</v>
      </c>
      <c r="T175" s="29">
        <v>0</v>
      </c>
      <c r="U175" s="13">
        <f t="shared" ref="U175" si="1218">W175</f>
        <v>0</v>
      </c>
      <c r="V175" s="49">
        <v>0</v>
      </c>
      <c r="W175" s="79">
        <v>0</v>
      </c>
      <c r="X175" s="50">
        <v>0</v>
      </c>
      <c r="Y175" s="13">
        <f t="shared" ref="Y175" si="1219">AA175</f>
        <v>214.6</v>
      </c>
      <c r="Z175" s="29">
        <v>0</v>
      </c>
      <c r="AA175" s="81">
        <v>214.6</v>
      </c>
      <c r="AB175" s="29">
        <v>0</v>
      </c>
      <c r="AC175" s="13">
        <f t="shared" ref="AC175" si="1220">AE175</f>
        <v>0</v>
      </c>
      <c r="AD175" s="29">
        <v>0</v>
      </c>
      <c r="AE175" s="13">
        <v>0</v>
      </c>
      <c r="AF175" s="29">
        <v>0</v>
      </c>
      <c r="AG175" s="13">
        <f t="shared" ref="AG175" si="1221">AI175</f>
        <v>0</v>
      </c>
      <c r="AH175" s="29">
        <v>0</v>
      </c>
      <c r="AI175" s="13">
        <v>0</v>
      </c>
      <c r="AJ175" s="29">
        <v>0</v>
      </c>
      <c r="AK175" s="13">
        <f t="shared" ref="AK175" si="1222">AM175</f>
        <v>0</v>
      </c>
      <c r="AL175" s="29">
        <v>0</v>
      </c>
      <c r="AM175" s="13">
        <v>0</v>
      </c>
      <c r="AN175" s="29">
        <v>0</v>
      </c>
      <c r="AO175" s="13">
        <f t="shared" ref="AO175" si="1223">AQ175</f>
        <v>0</v>
      </c>
      <c r="AP175" s="29">
        <v>0</v>
      </c>
      <c r="AQ175" s="13">
        <v>0</v>
      </c>
      <c r="AR175" s="29">
        <v>0</v>
      </c>
      <c r="AS175" s="13">
        <f t="shared" ref="AS175" si="1224">AU175</f>
        <v>0</v>
      </c>
      <c r="AT175" s="29">
        <v>0</v>
      </c>
      <c r="AU175" s="13">
        <v>0</v>
      </c>
      <c r="AV175" s="29">
        <v>0</v>
      </c>
      <c r="AW175" s="13">
        <f t="shared" ref="AW175" si="1225">AY175</f>
        <v>0</v>
      </c>
      <c r="AX175" s="29">
        <v>0</v>
      </c>
      <c r="AY175" s="13">
        <v>0</v>
      </c>
      <c r="AZ175" s="29">
        <v>0</v>
      </c>
    </row>
    <row r="176" spans="1:52" ht="90" customHeight="1" x14ac:dyDescent="0.25">
      <c r="A176" s="10" t="s">
        <v>488</v>
      </c>
      <c r="B176" s="80" t="s">
        <v>507</v>
      </c>
      <c r="C176" s="41" t="s">
        <v>22</v>
      </c>
      <c r="D176" s="11" t="s">
        <v>54</v>
      </c>
      <c r="E176" s="13">
        <f t="shared" ref="E176" si="1226">I176+M176+Q176+U176+Y176+AC176+AG176+AK176+AO176</f>
        <v>808.2</v>
      </c>
      <c r="F176" s="13">
        <f t="shared" ref="F176" si="1227">J176+N176+R176+V176+Z176+AD176+AH176+AL176+AP176</f>
        <v>0</v>
      </c>
      <c r="G176" s="13">
        <f t="shared" ref="G176" si="1228">K176+O176+S176+W176+AA176+AE176+AI176+AM176+AQ176</f>
        <v>808.2</v>
      </c>
      <c r="H176" s="13">
        <f t="shared" ref="H176" si="1229">L176+P176+T176+X176+AB176+AF176+AJ176+AN176+AR176</f>
        <v>0</v>
      </c>
      <c r="I176" s="13">
        <f t="shared" ref="I176" si="1230">K176</f>
        <v>0</v>
      </c>
      <c r="J176" s="29">
        <v>0</v>
      </c>
      <c r="K176" s="13">
        <v>0</v>
      </c>
      <c r="L176" s="29">
        <v>0</v>
      </c>
      <c r="M176" s="13">
        <f t="shared" ref="M176" si="1231">O176</f>
        <v>0</v>
      </c>
      <c r="N176" s="29">
        <v>0</v>
      </c>
      <c r="O176" s="13">
        <v>0</v>
      </c>
      <c r="P176" s="29">
        <v>0</v>
      </c>
      <c r="Q176" s="13">
        <f t="shared" ref="Q176" si="1232">S176</f>
        <v>0</v>
      </c>
      <c r="R176" s="29">
        <v>0</v>
      </c>
      <c r="S176" s="13">
        <v>0</v>
      </c>
      <c r="T176" s="29">
        <v>0</v>
      </c>
      <c r="U176" s="13">
        <f t="shared" ref="U176" si="1233">W176</f>
        <v>0</v>
      </c>
      <c r="V176" s="49">
        <v>0</v>
      </c>
      <c r="W176" s="79">
        <v>0</v>
      </c>
      <c r="X176" s="50">
        <v>0</v>
      </c>
      <c r="Y176" s="13">
        <f t="shared" ref="Y176" si="1234">AA176</f>
        <v>808.2</v>
      </c>
      <c r="Z176" s="29">
        <v>0</v>
      </c>
      <c r="AA176" s="81">
        <v>808.2</v>
      </c>
      <c r="AB176" s="29">
        <v>0</v>
      </c>
      <c r="AC176" s="13">
        <f t="shared" ref="AC176" si="1235">AE176</f>
        <v>0</v>
      </c>
      <c r="AD176" s="29">
        <v>0</v>
      </c>
      <c r="AE176" s="13">
        <v>0</v>
      </c>
      <c r="AF176" s="29">
        <v>0</v>
      </c>
      <c r="AG176" s="13">
        <f t="shared" ref="AG176" si="1236">AI176</f>
        <v>0</v>
      </c>
      <c r="AH176" s="29">
        <v>0</v>
      </c>
      <c r="AI176" s="13">
        <v>0</v>
      </c>
      <c r="AJ176" s="29">
        <v>0</v>
      </c>
      <c r="AK176" s="13">
        <f t="shared" ref="AK176" si="1237">AM176</f>
        <v>0</v>
      </c>
      <c r="AL176" s="29">
        <v>0</v>
      </c>
      <c r="AM176" s="13">
        <v>0</v>
      </c>
      <c r="AN176" s="29">
        <v>0</v>
      </c>
      <c r="AO176" s="13">
        <f t="shared" ref="AO176" si="1238">AQ176</f>
        <v>0</v>
      </c>
      <c r="AP176" s="29">
        <v>0</v>
      </c>
      <c r="AQ176" s="13">
        <v>0</v>
      </c>
      <c r="AR176" s="29">
        <v>0</v>
      </c>
      <c r="AS176" s="13">
        <f t="shared" ref="AS176" si="1239">AU176</f>
        <v>0</v>
      </c>
      <c r="AT176" s="29">
        <v>0</v>
      </c>
      <c r="AU176" s="13">
        <v>0</v>
      </c>
      <c r="AV176" s="29">
        <v>0</v>
      </c>
      <c r="AW176" s="13">
        <f t="shared" ref="AW176" si="1240">AY176</f>
        <v>0</v>
      </c>
      <c r="AX176" s="29">
        <v>0</v>
      </c>
      <c r="AY176" s="13">
        <v>0</v>
      </c>
      <c r="AZ176" s="29">
        <v>0</v>
      </c>
    </row>
    <row r="177" spans="1:52" ht="101.25" customHeight="1" x14ac:dyDescent="0.25">
      <c r="A177" s="10" t="s">
        <v>490</v>
      </c>
      <c r="B177" s="80" t="s">
        <v>512</v>
      </c>
      <c r="C177" s="41" t="s">
        <v>22</v>
      </c>
      <c r="D177" s="11" t="s">
        <v>54</v>
      </c>
      <c r="E177" s="13">
        <f t="shared" ref="E177" si="1241">I177+M177+Q177+U177+Y177+AC177+AG177+AK177+AO177</f>
        <v>87.1</v>
      </c>
      <c r="F177" s="13">
        <f t="shared" ref="F177" si="1242">J177+N177+R177+V177+Z177+AD177+AH177+AL177+AP177</f>
        <v>0</v>
      </c>
      <c r="G177" s="13">
        <f t="shared" ref="G177" si="1243">K177+O177+S177+W177+AA177+AE177+AI177+AM177+AQ177</f>
        <v>87.1</v>
      </c>
      <c r="H177" s="13">
        <f t="shared" ref="H177" si="1244">L177+P177+T177+X177+AB177+AF177+AJ177+AN177+AR177</f>
        <v>0</v>
      </c>
      <c r="I177" s="13">
        <f t="shared" ref="I177" si="1245">K177</f>
        <v>0</v>
      </c>
      <c r="J177" s="29">
        <v>0</v>
      </c>
      <c r="K177" s="13">
        <v>0</v>
      </c>
      <c r="L177" s="29">
        <v>0</v>
      </c>
      <c r="M177" s="13">
        <f t="shared" ref="M177" si="1246">O177</f>
        <v>0</v>
      </c>
      <c r="N177" s="29">
        <v>0</v>
      </c>
      <c r="O177" s="13">
        <v>0</v>
      </c>
      <c r="P177" s="29">
        <v>0</v>
      </c>
      <c r="Q177" s="13">
        <f t="shared" ref="Q177" si="1247">S177</f>
        <v>0</v>
      </c>
      <c r="R177" s="29">
        <v>0</v>
      </c>
      <c r="S177" s="13">
        <v>0</v>
      </c>
      <c r="T177" s="29">
        <v>0</v>
      </c>
      <c r="U177" s="13">
        <f t="shared" ref="U177" si="1248">W177</f>
        <v>0</v>
      </c>
      <c r="V177" s="49">
        <v>0</v>
      </c>
      <c r="W177" s="79">
        <v>0</v>
      </c>
      <c r="X177" s="50">
        <v>0</v>
      </c>
      <c r="Y177" s="13">
        <f t="shared" ref="Y177" si="1249">AA177</f>
        <v>87.1</v>
      </c>
      <c r="Z177" s="29">
        <v>0</v>
      </c>
      <c r="AA177" s="81">
        <v>87.1</v>
      </c>
      <c r="AB177" s="29">
        <v>0</v>
      </c>
      <c r="AC177" s="13">
        <f t="shared" ref="AC177" si="1250">AE177</f>
        <v>0</v>
      </c>
      <c r="AD177" s="29">
        <v>0</v>
      </c>
      <c r="AE177" s="13">
        <v>0</v>
      </c>
      <c r="AF177" s="29">
        <v>0</v>
      </c>
      <c r="AG177" s="13">
        <f t="shared" ref="AG177" si="1251">AI177</f>
        <v>0</v>
      </c>
      <c r="AH177" s="29">
        <v>0</v>
      </c>
      <c r="AI177" s="13">
        <v>0</v>
      </c>
      <c r="AJ177" s="29">
        <v>0</v>
      </c>
      <c r="AK177" s="13">
        <f t="shared" ref="AK177" si="1252">AM177</f>
        <v>0</v>
      </c>
      <c r="AL177" s="29">
        <v>0</v>
      </c>
      <c r="AM177" s="13">
        <v>0</v>
      </c>
      <c r="AN177" s="29">
        <v>0</v>
      </c>
      <c r="AO177" s="13">
        <f t="shared" ref="AO177" si="1253">AQ177</f>
        <v>0</v>
      </c>
      <c r="AP177" s="29">
        <v>0</v>
      </c>
      <c r="AQ177" s="13">
        <v>0</v>
      </c>
      <c r="AR177" s="29">
        <v>0</v>
      </c>
      <c r="AS177" s="13">
        <f t="shared" ref="AS177" si="1254">AU177</f>
        <v>0</v>
      </c>
      <c r="AT177" s="29">
        <v>0</v>
      </c>
      <c r="AU177" s="13">
        <v>0</v>
      </c>
      <c r="AV177" s="29">
        <v>0</v>
      </c>
      <c r="AW177" s="13">
        <f t="shared" ref="AW177" si="1255">AY177</f>
        <v>0</v>
      </c>
      <c r="AX177" s="29">
        <v>0</v>
      </c>
      <c r="AY177" s="13">
        <v>0</v>
      </c>
      <c r="AZ177" s="29">
        <v>0</v>
      </c>
    </row>
    <row r="178" spans="1:52" ht="78.75" x14ac:dyDescent="0.25">
      <c r="A178" s="10" t="s">
        <v>493</v>
      </c>
      <c r="B178" s="70" t="s">
        <v>433</v>
      </c>
      <c r="C178" s="41" t="s">
        <v>22</v>
      </c>
      <c r="D178" s="11" t="s">
        <v>54</v>
      </c>
      <c r="E178" s="13">
        <f t="shared" ref="E178" si="1256">I178+M178+Q178+U178+Y178+AC178+AG178+AK178+AO178</f>
        <v>2188.6</v>
      </c>
      <c r="F178" s="13">
        <f t="shared" ref="F178" si="1257">J178+N178+R178+V178+Z178+AD178+AH178+AL178+AP178</f>
        <v>0</v>
      </c>
      <c r="G178" s="13">
        <f t="shared" ref="G178" si="1258">K178+O178+S178+W178+AA178+AE178+AI178+AM178+AQ178</f>
        <v>2188.6</v>
      </c>
      <c r="H178" s="13">
        <f t="shared" ref="H178" si="1259">L178+P178+T178+X178+AB178+AF178+AJ178+AN178+AR178</f>
        <v>0</v>
      </c>
      <c r="I178" s="13">
        <f t="shared" ref="I178" si="1260">K178</f>
        <v>0</v>
      </c>
      <c r="J178" s="29">
        <v>0</v>
      </c>
      <c r="K178" s="13">
        <v>0</v>
      </c>
      <c r="L178" s="29">
        <v>0</v>
      </c>
      <c r="M178" s="13">
        <f t="shared" ref="M178" si="1261">O178</f>
        <v>0</v>
      </c>
      <c r="N178" s="29">
        <v>0</v>
      </c>
      <c r="O178" s="13">
        <v>0</v>
      </c>
      <c r="P178" s="29">
        <v>0</v>
      </c>
      <c r="Q178" s="13">
        <f t="shared" ref="Q178" si="1262">S178</f>
        <v>0</v>
      </c>
      <c r="R178" s="29">
        <v>0</v>
      </c>
      <c r="S178" s="13">
        <v>0</v>
      </c>
      <c r="T178" s="29">
        <v>0</v>
      </c>
      <c r="U178" s="13">
        <f t="shared" ref="U178" si="1263">W178</f>
        <v>0</v>
      </c>
      <c r="V178" s="49">
        <v>0</v>
      </c>
      <c r="W178" s="79">
        <v>0</v>
      </c>
      <c r="X178" s="50">
        <v>0</v>
      </c>
      <c r="Y178" s="13">
        <f t="shared" ref="Y178" si="1264">AA178</f>
        <v>0</v>
      </c>
      <c r="Z178" s="29">
        <v>0</v>
      </c>
      <c r="AA178" s="13">
        <v>0</v>
      </c>
      <c r="AB178" s="29">
        <v>0</v>
      </c>
      <c r="AC178" s="13">
        <f t="shared" ref="AC178" si="1265">AE178</f>
        <v>2188.6</v>
      </c>
      <c r="AD178" s="29">
        <v>0</v>
      </c>
      <c r="AE178" s="13">
        <v>2188.6</v>
      </c>
      <c r="AF178" s="29">
        <v>0</v>
      </c>
      <c r="AG178" s="13">
        <f t="shared" ref="AG178" si="1266">AI178</f>
        <v>0</v>
      </c>
      <c r="AH178" s="29">
        <v>0</v>
      </c>
      <c r="AI178" s="13">
        <v>0</v>
      </c>
      <c r="AJ178" s="29">
        <v>0</v>
      </c>
      <c r="AK178" s="13">
        <f t="shared" ref="AK178" si="1267">AM178</f>
        <v>0</v>
      </c>
      <c r="AL178" s="29">
        <v>0</v>
      </c>
      <c r="AM178" s="13">
        <v>0</v>
      </c>
      <c r="AN178" s="29">
        <v>0</v>
      </c>
      <c r="AO178" s="13">
        <f t="shared" ref="AO178" si="1268">AQ178</f>
        <v>0</v>
      </c>
      <c r="AP178" s="29">
        <v>0</v>
      </c>
      <c r="AQ178" s="13">
        <v>0</v>
      </c>
      <c r="AR178" s="29">
        <v>0</v>
      </c>
      <c r="AS178" s="13">
        <f t="shared" ref="AS178" si="1269">AU178</f>
        <v>0</v>
      </c>
      <c r="AT178" s="29">
        <v>0</v>
      </c>
      <c r="AU178" s="13">
        <v>0</v>
      </c>
      <c r="AV178" s="29">
        <v>0</v>
      </c>
      <c r="AW178" s="13">
        <f t="shared" ref="AW178" si="1270">AY178</f>
        <v>0</v>
      </c>
      <c r="AX178" s="29">
        <v>0</v>
      </c>
      <c r="AY178" s="13">
        <v>0</v>
      </c>
      <c r="AZ178" s="29">
        <v>0</v>
      </c>
    </row>
    <row r="179" spans="1:52" ht="63" x14ac:dyDescent="0.25">
      <c r="A179" s="10" t="s">
        <v>494</v>
      </c>
      <c r="B179" s="70" t="s">
        <v>434</v>
      </c>
      <c r="C179" s="41" t="s">
        <v>22</v>
      </c>
      <c r="D179" s="11" t="s">
        <v>54</v>
      </c>
      <c r="E179" s="13">
        <f t="shared" ref="E179" si="1271">I179+M179+Q179+U179+Y179+AC179+AG179+AK179+AO179</f>
        <v>4074.9</v>
      </c>
      <c r="F179" s="13">
        <f t="shared" ref="F179" si="1272">J179+N179+R179+V179+Z179+AD179+AH179+AL179+AP179</f>
        <v>0</v>
      </c>
      <c r="G179" s="13">
        <f t="shared" ref="G179" si="1273">K179+O179+S179+W179+AA179+AE179+AI179+AM179+AQ179</f>
        <v>4074.9</v>
      </c>
      <c r="H179" s="13">
        <f t="shared" ref="H179" si="1274">L179+P179+T179+X179+AB179+AF179+AJ179+AN179+AR179</f>
        <v>0</v>
      </c>
      <c r="I179" s="13">
        <f t="shared" ref="I179" si="1275">K179</f>
        <v>0</v>
      </c>
      <c r="J179" s="29">
        <v>0</v>
      </c>
      <c r="K179" s="13">
        <v>0</v>
      </c>
      <c r="L179" s="29">
        <v>0</v>
      </c>
      <c r="M179" s="13">
        <f t="shared" ref="M179" si="1276">O179</f>
        <v>0</v>
      </c>
      <c r="N179" s="29">
        <v>0</v>
      </c>
      <c r="O179" s="13">
        <v>0</v>
      </c>
      <c r="P179" s="29">
        <v>0</v>
      </c>
      <c r="Q179" s="13">
        <f t="shared" ref="Q179" si="1277">S179</f>
        <v>0</v>
      </c>
      <c r="R179" s="29">
        <v>0</v>
      </c>
      <c r="S179" s="13">
        <v>0</v>
      </c>
      <c r="T179" s="29">
        <v>0</v>
      </c>
      <c r="U179" s="13">
        <f t="shared" ref="U179" si="1278">W179</f>
        <v>0</v>
      </c>
      <c r="V179" s="49">
        <v>0</v>
      </c>
      <c r="W179" s="79">
        <v>0</v>
      </c>
      <c r="X179" s="50">
        <v>0</v>
      </c>
      <c r="Y179" s="13">
        <f t="shared" ref="Y179" si="1279">AA179</f>
        <v>0</v>
      </c>
      <c r="Z179" s="29">
        <v>0</v>
      </c>
      <c r="AA179" s="13">
        <v>0</v>
      </c>
      <c r="AB179" s="29">
        <v>0</v>
      </c>
      <c r="AC179" s="13">
        <f t="shared" ref="AC179" si="1280">AE179</f>
        <v>4074.9</v>
      </c>
      <c r="AD179" s="29">
        <v>0</v>
      </c>
      <c r="AE179" s="13">
        <v>4074.9</v>
      </c>
      <c r="AF179" s="29">
        <v>0</v>
      </c>
      <c r="AG179" s="13">
        <f t="shared" ref="AG179" si="1281">AI179</f>
        <v>0</v>
      </c>
      <c r="AH179" s="29">
        <v>0</v>
      </c>
      <c r="AI179" s="13">
        <v>0</v>
      </c>
      <c r="AJ179" s="29">
        <v>0</v>
      </c>
      <c r="AK179" s="13">
        <f t="shared" ref="AK179" si="1282">AM179</f>
        <v>0</v>
      </c>
      <c r="AL179" s="29">
        <v>0</v>
      </c>
      <c r="AM179" s="13">
        <v>0</v>
      </c>
      <c r="AN179" s="29">
        <v>0</v>
      </c>
      <c r="AO179" s="13">
        <f t="shared" ref="AO179" si="1283">AQ179</f>
        <v>0</v>
      </c>
      <c r="AP179" s="29">
        <v>0</v>
      </c>
      <c r="AQ179" s="13">
        <v>0</v>
      </c>
      <c r="AR179" s="29">
        <v>0</v>
      </c>
      <c r="AS179" s="13">
        <f t="shared" ref="AS179" si="1284">AU179</f>
        <v>0</v>
      </c>
      <c r="AT179" s="29">
        <v>0</v>
      </c>
      <c r="AU179" s="13">
        <v>0</v>
      </c>
      <c r="AV179" s="29">
        <v>0</v>
      </c>
      <c r="AW179" s="13">
        <f t="shared" ref="AW179" si="1285">AY179</f>
        <v>0</v>
      </c>
      <c r="AX179" s="29">
        <v>0</v>
      </c>
      <c r="AY179" s="13">
        <v>0</v>
      </c>
      <c r="AZ179" s="29">
        <v>0</v>
      </c>
    </row>
    <row r="180" spans="1:52" ht="63" x14ac:dyDescent="0.25">
      <c r="A180" s="10" t="s">
        <v>510</v>
      </c>
      <c r="B180" s="70" t="s">
        <v>509</v>
      </c>
      <c r="C180" s="41" t="s">
        <v>22</v>
      </c>
      <c r="D180" s="11" t="s">
        <v>54</v>
      </c>
      <c r="E180" s="13">
        <f t="shared" ref="E180" si="1286">I180+M180+Q180+U180+Y180+AC180+AG180+AK180+AO180</f>
        <v>3359</v>
      </c>
      <c r="F180" s="13">
        <f t="shared" ref="F180" si="1287">J180+N180+R180+V180+Z180+AD180+AH180+AL180+AP180</f>
        <v>0</v>
      </c>
      <c r="G180" s="13">
        <f t="shared" ref="G180" si="1288">K180+O180+S180+W180+AA180+AE180+AI180+AM180+AQ180</f>
        <v>3359</v>
      </c>
      <c r="H180" s="13">
        <f t="shared" ref="H180" si="1289">L180+P180+T180+X180+AB180+AF180+AJ180+AN180+AR180</f>
        <v>0</v>
      </c>
      <c r="I180" s="13">
        <f t="shared" ref="I180" si="1290">K180</f>
        <v>0</v>
      </c>
      <c r="J180" s="29">
        <v>0</v>
      </c>
      <c r="K180" s="13">
        <v>0</v>
      </c>
      <c r="L180" s="29">
        <v>0</v>
      </c>
      <c r="M180" s="13">
        <f t="shared" ref="M180" si="1291">O180</f>
        <v>0</v>
      </c>
      <c r="N180" s="29">
        <v>0</v>
      </c>
      <c r="O180" s="13">
        <v>0</v>
      </c>
      <c r="P180" s="29">
        <v>0</v>
      </c>
      <c r="Q180" s="13">
        <f t="shared" ref="Q180" si="1292">S180</f>
        <v>0</v>
      </c>
      <c r="R180" s="29">
        <v>0</v>
      </c>
      <c r="S180" s="13">
        <v>0</v>
      </c>
      <c r="T180" s="29">
        <v>0</v>
      </c>
      <c r="U180" s="13">
        <f t="shared" ref="U180" si="1293">W180</f>
        <v>0</v>
      </c>
      <c r="V180" s="49">
        <v>0</v>
      </c>
      <c r="W180" s="79">
        <v>0</v>
      </c>
      <c r="X180" s="50">
        <v>0</v>
      </c>
      <c r="Y180" s="13">
        <f t="shared" ref="Y180" si="1294">AA180</f>
        <v>0</v>
      </c>
      <c r="Z180" s="29">
        <v>0</v>
      </c>
      <c r="AA180" s="13">
        <v>0</v>
      </c>
      <c r="AB180" s="29">
        <v>0</v>
      </c>
      <c r="AC180" s="13">
        <f t="shared" ref="AC180" si="1295">AE180</f>
        <v>3359</v>
      </c>
      <c r="AD180" s="29">
        <v>0</v>
      </c>
      <c r="AE180" s="13">
        <v>3359</v>
      </c>
      <c r="AF180" s="29">
        <v>0</v>
      </c>
      <c r="AG180" s="13">
        <f t="shared" ref="AG180" si="1296">AI180</f>
        <v>0</v>
      </c>
      <c r="AH180" s="29">
        <v>0</v>
      </c>
      <c r="AI180" s="13">
        <v>0</v>
      </c>
      <c r="AJ180" s="29">
        <v>0</v>
      </c>
      <c r="AK180" s="13">
        <f t="shared" ref="AK180" si="1297">AM180</f>
        <v>0</v>
      </c>
      <c r="AL180" s="29">
        <v>0</v>
      </c>
      <c r="AM180" s="13">
        <v>0</v>
      </c>
      <c r="AN180" s="29">
        <v>0</v>
      </c>
      <c r="AO180" s="13">
        <f t="shared" ref="AO180" si="1298">AQ180</f>
        <v>0</v>
      </c>
      <c r="AP180" s="29">
        <v>0</v>
      </c>
      <c r="AQ180" s="13">
        <v>0</v>
      </c>
      <c r="AR180" s="29">
        <v>0</v>
      </c>
      <c r="AS180" s="13">
        <f t="shared" ref="AS180" si="1299">AU180</f>
        <v>0</v>
      </c>
      <c r="AT180" s="29">
        <v>0</v>
      </c>
      <c r="AU180" s="13">
        <v>0</v>
      </c>
      <c r="AV180" s="29">
        <v>0</v>
      </c>
      <c r="AW180" s="13">
        <f t="shared" ref="AW180" si="1300">AY180</f>
        <v>0</v>
      </c>
      <c r="AX180" s="29">
        <v>0</v>
      </c>
      <c r="AY180" s="13">
        <v>0</v>
      </c>
      <c r="AZ180" s="29">
        <v>0</v>
      </c>
    </row>
    <row r="181" spans="1:52" ht="47.25" x14ac:dyDescent="0.25">
      <c r="A181" s="10" t="s">
        <v>511</v>
      </c>
      <c r="B181" s="46" t="s">
        <v>38</v>
      </c>
      <c r="C181" s="11" t="s">
        <v>22</v>
      </c>
      <c r="D181" s="11" t="s">
        <v>22</v>
      </c>
      <c r="E181" s="13">
        <f t="shared" si="995"/>
        <v>60000</v>
      </c>
      <c r="F181" s="13">
        <f t="shared" si="996"/>
        <v>0</v>
      </c>
      <c r="G181" s="13">
        <f t="shared" si="997"/>
        <v>60000</v>
      </c>
      <c r="H181" s="13">
        <f t="shared" si="998"/>
        <v>0</v>
      </c>
      <c r="I181" s="13">
        <f t="shared" si="985"/>
        <v>0</v>
      </c>
      <c r="J181" s="29">
        <v>0</v>
      </c>
      <c r="K181" s="13">
        <v>0</v>
      </c>
      <c r="L181" s="29">
        <v>0</v>
      </c>
      <c r="M181" s="13">
        <f t="shared" si="986"/>
        <v>0</v>
      </c>
      <c r="N181" s="29">
        <v>0</v>
      </c>
      <c r="O181" s="36">
        <v>0</v>
      </c>
      <c r="P181" s="29">
        <v>0</v>
      </c>
      <c r="Q181" s="13">
        <f t="shared" si="987"/>
        <v>0</v>
      </c>
      <c r="R181" s="49">
        <v>0</v>
      </c>
      <c r="S181" s="64"/>
      <c r="T181" s="50">
        <v>0</v>
      </c>
      <c r="U181" s="13">
        <f>W181</f>
        <v>0</v>
      </c>
      <c r="V181" s="29">
        <v>0</v>
      </c>
      <c r="W181" s="55"/>
      <c r="X181" s="29">
        <v>0</v>
      </c>
      <c r="Y181" s="13">
        <f>AA181</f>
        <v>0</v>
      </c>
      <c r="Z181" s="29">
        <v>0</v>
      </c>
      <c r="AA181" s="36">
        <f>34045.6-34045.6</f>
        <v>0</v>
      </c>
      <c r="AB181" s="29">
        <v>0</v>
      </c>
      <c r="AC181" s="13">
        <f>AE181</f>
        <v>30000</v>
      </c>
      <c r="AD181" s="29">
        <v>0</v>
      </c>
      <c r="AE181" s="36">
        <v>30000</v>
      </c>
      <c r="AF181" s="29">
        <v>0</v>
      </c>
      <c r="AG181" s="13">
        <f>AI181</f>
        <v>30000</v>
      </c>
      <c r="AH181" s="29">
        <v>0</v>
      </c>
      <c r="AI181" s="36">
        <v>30000</v>
      </c>
      <c r="AJ181" s="29">
        <v>0</v>
      </c>
      <c r="AK181" s="13">
        <f>AM181</f>
        <v>0</v>
      </c>
      <c r="AL181" s="29">
        <v>0</v>
      </c>
      <c r="AM181" s="36">
        <v>0</v>
      </c>
      <c r="AN181" s="29">
        <v>0</v>
      </c>
      <c r="AO181" s="13">
        <f>AQ181</f>
        <v>0</v>
      </c>
      <c r="AP181" s="29">
        <v>0</v>
      </c>
      <c r="AQ181" s="36">
        <v>0</v>
      </c>
      <c r="AR181" s="29">
        <v>0</v>
      </c>
      <c r="AS181" s="13">
        <f>AU181</f>
        <v>0</v>
      </c>
      <c r="AT181" s="29">
        <v>0</v>
      </c>
      <c r="AU181" s="36">
        <v>0</v>
      </c>
      <c r="AV181" s="29">
        <v>0</v>
      </c>
      <c r="AW181" s="13">
        <f>AY181</f>
        <v>0</v>
      </c>
      <c r="AX181" s="29">
        <v>0</v>
      </c>
      <c r="AY181" s="36">
        <v>0</v>
      </c>
      <c r="AZ181" s="29">
        <v>0</v>
      </c>
    </row>
    <row r="182" spans="1:52" ht="52.5" customHeight="1" x14ac:dyDescent="0.25">
      <c r="A182" s="10" t="s">
        <v>46</v>
      </c>
      <c r="B182" s="108" t="s">
        <v>81</v>
      </c>
      <c r="C182" s="109"/>
      <c r="D182" s="110"/>
      <c r="E182" s="13">
        <f>SUM(E183:E192)</f>
        <v>4338.5</v>
      </c>
      <c r="F182" s="13">
        <f t="shared" ref="F182:AZ182" si="1301">SUM(F183:F192)</f>
        <v>0</v>
      </c>
      <c r="G182" s="13">
        <f t="shared" si="1301"/>
        <v>4338.5</v>
      </c>
      <c r="H182" s="13">
        <f t="shared" si="1301"/>
        <v>0</v>
      </c>
      <c r="I182" s="13">
        <f t="shared" si="1301"/>
        <v>1184.3999999999999</v>
      </c>
      <c r="J182" s="13">
        <f t="shared" si="1301"/>
        <v>0</v>
      </c>
      <c r="K182" s="13">
        <f t="shared" si="1301"/>
        <v>1184.3999999999999</v>
      </c>
      <c r="L182" s="13">
        <f t="shared" si="1301"/>
        <v>0</v>
      </c>
      <c r="M182" s="13">
        <f t="shared" si="1301"/>
        <v>628.29999999999995</v>
      </c>
      <c r="N182" s="13">
        <f t="shared" si="1301"/>
        <v>0</v>
      </c>
      <c r="O182" s="13">
        <f t="shared" si="1301"/>
        <v>628.29999999999995</v>
      </c>
      <c r="P182" s="13">
        <f t="shared" si="1301"/>
        <v>0</v>
      </c>
      <c r="Q182" s="13">
        <f t="shared" si="1301"/>
        <v>0</v>
      </c>
      <c r="R182" s="13">
        <f t="shared" si="1301"/>
        <v>0</v>
      </c>
      <c r="S182" s="13">
        <f t="shared" si="1301"/>
        <v>0</v>
      </c>
      <c r="T182" s="13">
        <f t="shared" si="1301"/>
        <v>0</v>
      </c>
      <c r="U182" s="13">
        <f t="shared" si="1301"/>
        <v>0</v>
      </c>
      <c r="V182" s="13">
        <f t="shared" si="1301"/>
        <v>0</v>
      </c>
      <c r="W182" s="13">
        <f t="shared" si="1301"/>
        <v>0</v>
      </c>
      <c r="X182" s="13">
        <f t="shared" si="1301"/>
        <v>0</v>
      </c>
      <c r="Y182" s="13">
        <f t="shared" si="1301"/>
        <v>0</v>
      </c>
      <c r="Z182" s="13">
        <f t="shared" si="1301"/>
        <v>0</v>
      </c>
      <c r="AA182" s="13">
        <f t="shared" si="1301"/>
        <v>0</v>
      </c>
      <c r="AB182" s="13">
        <f t="shared" si="1301"/>
        <v>0</v>
      </c>
      <c r="AC182" s="13">
        <f t="shared" si="1301"/>
        <v>2525.8000000000002</v>
      </c>
      <c r="AD182" s="13">
        <f t="shared" si="1301"/>
        <v>0</v>
      </c>
      <c r="AE182" s="13">
        <f t="shared" si="1301"/>
        <v>2525.8000000000002</v>
      </c>
      <c r="AF182" s="13">
        <f t="shared" si="1301"/>
        <v>0</v>
      </c>
      <c r="AG182" s="13">
        <f t="shared" si="1301"/>
        <v>0</v>
      </c>
      <c r="AH182" s="13">
        <f t="shared" si="1301"/>
        <v>0</v>
      </c>
      <c r="AI182" s="13">
        <f t="shared" si="1301"/>
        <v>0</v>
      </c>
      <c r="AJ182" s="13">
        <f t="shared" si="1301"/>
        <v>0</v>
      </c>
      <c r="AK182" s="13">
        <f t="shared" si="1301"/>
        <v>0</v>
      </c>
      <c r="AL182" s="13">
        <f t="shared" si="1301"/>
        <v>0</v>
      </c>
      <c r="AM182" s="13">
        <f t="shared" si="1301"/>
        <v>0</v>
      </c>
      <c r="AN182" s="13">
        <f t="shared" si="1301"/>
        <v>0</v>
      </c>
      <c r="AO182" s="13">
        <f t="shared" si="1301"/>
        <v>0</v>
      </c>
      <c r="AP182" s="13">
        <f t="shared" si="1301"/>
        <v>0</v>
      </c>
      <c r="AQ182" s="13">
        <f t="shared" si="1301"/>
        <v>0</v>
      </c>
      <c r="AR182" s="13">
        <f t="shared" si="1301"/>
        <v>0</v>
      </c>
      <c r="AS182" s="13">
        <f t="shared" si="1301"/>
        <v>0</v>
      </c>
      <c r="AT182" s="13">
        <f t="shared" si="1301"/>
        <v>0</v>
      </c>
      <c r="AU182" s="13">
        <f t="shared" si="1301"/>
        <v>0</v>
      </c>
      <c r="AV182" s="13">
        <f t="shared" si="1301"/>
        <v>0</v>
      </c>
      <c r="AW182" s="13">
        <f t="shared" si="1301"/>
        <v>0</v>
      </c>
      <c r="AX182" s="13">
        <f t="shared" si="1301"/>
        <v>0</v>
      </c>
      <c r="AY182" s="13">
        <f t="shared" si="1301"/>
        <v>0</v>
      </c>
      <c r="AZ182" s="13">
        <f t="shared" si="1301"/>
        <v>0</v>
      </c>
    </row>
    <row r="183" spans="1:52" ht="47.25" x14ac:dyDescent="0.25">
      <c r="A183" s="10" t="s">
        <v>91</v>
      </c>
      <c r="B183" s="20" t="s">
        <v>98</v>
      </c>
      <c r="C183" s="11" t="s">
        <v>22</v>
      </c>
      <c r="D183" s="11" t="s">
        <v>54</v>
      </c>
      <c r="E183" s="13">
        <f t="shared" ref="E183:E191" si="1302">I183+M183+Q183+U183+Y183+AC183+AG183+AK183+AO183</f>
        <v>178.5</v>
      </c>
      <c r="F183" s="13">
        <f t="shared" ref="F183:F191" si="1303">J183+N183+R183+V183+Z183+AD183+AH183+AL183+AP183</f>
        <v>0</v>
      </c>
      <c r="G183" s="13">
        <f t="shared" ref="G183:G191" si="1304">K183+O183+S183+W183+AA183+AE183+AI183+AM183+AQ183</f>
        <v>178.5</v>
      </c>
      <c r="H183" s="13">
        <f t="shared" ref="H183:H191" si="1305">L183+P183+T183+X183+AB183+AF183+AJ183+AN183+AR183</f>
        <v>0</v>
      </c>
      <c r="I183" s="13">
        <f t="shared" ref="I183:I188" si="1306">K183</f>
        <v>178.5</v>
      </c>
      <c r="J183" s="29">
        <v>0</v>
      </c>
      <c r="K183" s="13">
        <v>178.5</v>
      </c>
      <c r="L183" s="29">
        <v>0</v>
      </c>
      <c r="M183" s="13">
        <f t="shared" ref="M183:M190" si="1307">O183</f>
        <v>0</v>
      </c>
      <c r="N183" s="29">
        <v>0</v>
      </c>
      <c r="O183" s="29">
        <v>0</v>
      </c>
      <c r="P183" s="29">
        <v>0</v>
      </c>
      <c r="Q183" s="13">
        <f t="shared" ref="Q183:Q190" si="1308">S183</f>
        <v>0</v>
      </c>
      <c r="R183" s="29">
        <v>0</v>
      </c>
      <c r="S183" s="29">
        <v>0</v>
      </c>
      <c r="T183" s="29">
        <v>0</v>
      </c>
      <c r="U183" s="13">
        <f t="shared" ref="U183:U190" si="1309">W183</f>
        <v>0</v>
      </c>
      <c r="V183" s="29">
        <v>0</v>
      </c>
      <c r="W183" s="29">
        <v>0</v>
      </c>
      <c r="X183" s="29">
        <v>0</v>
      </c>
      <c r="Y183" s="13">
        <f t="shared" ref="Y183:Y190" si="1310">AA183</f>
        <v>0</v>
      </c>
      <c r="Z183" s="29">
        <v>0</v>
      </c>
      <c r="AA183" s="29">
        <v>0</v>
      </c>
      <c r="AB183" s="29">
        <v>0</v>
      </c>
      <c r="AC183" s="13">
        <f t="shared" ref="AC183:AC190" si="1311">AE183</f>
        <v>0</v>
      </c>
      <c r="AD183" s="29">
        <v>0</v>
      </c>
      <c r="AE183" s="29">
        <v>0</v>
      </c>
      <c r="AF183" s="29">
        <v>0</v>
      </c>
      <c r="AG183" s="13">
        <f t="shared" ref="AG183:AG190" si="1312">AI183</f>
        <v>0</v>
      </c>
      <c r="AH183" s="29">
        <v>0</v>
      </c>
      <c r="AI183" s="29">
        <v>0</v>
      </c>
      <c r="AJ183" s="29">
        <v>0</v>
      </c>
      <c r="AK183" s="13">
        <f t="shared" ref="AK183:AK190" si="1313">AM183</f>
        <v>0</v>
      </c>
      <c r="AL183" s="29">
        <v>0</v>
      </c>
      <c r="AM183" s="29">
        <v>0</v>
      </c>
      <c r="AN183" s="29">
        <v>0</v>
      </c>
      <c r="AO183" s="13">
        <f t="shared" ref="AO183:AO190" si="1314">AQ183</f>
        <v>0</v>
      </c>
      <c r="AP183" s="29">
        <v>0</v>
      </c>
      <c r="AQ183" s="29">
        <v>0</v>
      </c>
      <c r="AR183" s="29">
        <v>0</v>
      </c>
      <c r="AS183" s="13">
        <f t="shared" ref="AS183:AS190" si="1315">AU183</f>
        <v>0</v>
      </c>
      <c r="AT183" s="29">
        <v>0</v>
      </c>
      <c r="AU183" s="29">
        <v>0</v>
      </c>
      <c r="AV183" s="29">
        <v>0</v>
      </c>
      <c r="AW183" s="13">
        <f t="shared" ref="AW183:AW190" si="1316">AY183</f>
        <v>0</v>
      </c>
      <c r="AX183" s="29">
        <v>0</v>
      </c>
      <c r="AY183" s="29">
        <v>0</v>
      </c>
      <c r="AZ183" s="29">
        <v>0</v>
      </c>
    </row>
    <row r="184" spans="1:52" ht="47.25" x14ac:dyDescent="0.25">
      <c r="A184" s="10" t="s">
        <v>92</v>
      </c>
      <c r="B184" s="21" t="s">
        <v>99</v>
      </c>
      <c r="C184" s="11" t="s">
        <v>22</v>
      </c>
      <c r="D184" s="11" t="s">
        <v>54</v>
      </c>
      <c r="E184" s="13">
        <f t="shared" si="1302"/>
        <v>94.9</v>
      </c>
      <c r="F184" s="13">
        <f t="shared" si="1303"/>
        <v>0</v>
      </c>
      <c r="G184" s="13">
        <f t="shared" si="1304"/>
        <v>94.9</v>
      </c>
      <c r="H184" s="13">
        <f t="shared" si="1305"/>
        <v>0</v>
      </c>
      <c r="I184" s="13">
        <f t="shared" si="1306"/>
        <v>94.9</v>
      </c>
      <c r="J184" s="29">
        <v>0</v>
      </c>
      <c r="K184" s="13">
        <v>94.9</v>
      </c>
      <c r="L184" s="29">
        <v>0</v>
      </c>
      <c r="M184" s="13">
        <f t="shared" si="1307"/>
        <v>0</v>
      </c>
      <c r="N184" s="29">
        <v>0</v>
      </c>
      <c r="O184" s="29">
        <v>0</v>
      </c>
      <c r="P184" s="29">
        <v>0</v>
      </c>
      <c r="Q184" s="13">
        <f t="shared" si="1308"/>
        <v>0</v>
      </c>
      <c r="R184" s="29">
        <v>0</v>
      </c>
      <c r="S184" s="29">
        <v>0</v>
      </c>
      <c r="T184" s="29">
        <v>0</v>
      </c>
      <c r="U184" s="13">
        <f t="shared" si="1309"/>
        <v>0</v>
      </c>
      <c r="V184" s="29">
        <v>0</v>
      </c>
      <c r="W184" s="29">
        <v>0</v>
      </c>
      <c r="X184" s="29">
        <v>0</v>
      </c>
      <c r="Y184" s="13">
        <f t="shared" si="1310"/>
        <v>0</v>
      </c>
      <c r="Z184" s="29">
        <v>0</v>
      </c>
      <c r="AA184" s="29">
        <v>0</v>
      </c>
      <c r="AB184" s="29">
        <v>0</v>
      </c>
      <c r="AC184" s="13">
        <f t="shared" si="1311"/>
        <v>0</v>
      </c>
      <c r="AD184" s="29">
        <v>0</v>
      </c>
      <c r="AE184" s="29">
        <v>0</v>
      </c>
      <c r="AF184" s="29">
        <v>0</v>
      </c>
      <c r="AG184" s="13">
        <f t="shared" si="1312"/>
        <v>0</v>
      </c>
      <c r="AH184" s="29">
        <v>0</v>
      </c>
      <c r="AI184" s="29">
        <v>0</v>
      </c>
      <c r="AJ184" s="29">
        <v>0</v>
      </c>
      <c r="AK184" s="13">
        <f t="shared" si="1313"/>
        <v>0</v>
      </c>
      <c r="AL184" s="29">
        <v>0</v>
      </c>
      <c r="AM184" s="29">
        <v>0</v>
      </c>
      <c r="AN184" s="29">
        <v>0</v>
      </c>
      <c r="AO184" s="13">
        <f t="shared" si="1314"/>
        <v>0</v>
      </c>
      <c r="AP184" s="29">
        <v>0</v>
      </c>
      <c r="AQ184" s="29">
        <v>0</v>
      </c>
      <c r="AR184" s="29">
        <v>0</v>
      </c>
      <c r="AS184" s="13">
        <f t="shared" si="1315"/>
        <v>0</v>
      </c>
      <c r="AT184" s="29">
        <v>0</v>
      </c>
      <c r="AU184" s="29">
        <v>0</v>
      </c>
      <c r="AV184" s="29">
        <v>0</v>
      </c>
      <c r="AW184" s="13">
        <f t="shared" si="1316"/>
        <v>0</v>
      </c>
      <c r="AX184" s="29">
        <v>0</v>
      </c>
      <c r="AY184" s="29">
        <v>0</v>
      </c>
      <c r="AZ184" s="29">
        <v>0</v>
      </c>
    </row>
    <row r="185" spans="1:52" ht="47.25" x14ac:dyDescent="0.25">
      <c r="A185" s="10" t="s">
        <v>93</v>
      </c>
      <c r="B185" s="25" t="s">
        <v>100</v>
      </c>
      <c r="C185" s="11" t="s">
        <v>22</v>
      </c>
      <c r="D185" s="11" t="s">
        <v>54</v>
      </c>
      <c r="E185" s="13">
        <f t="shared" si="1302"/>
        <v>136.4</v>
      </c>
      <c r="F185" s="13">
        <f t="shared" si="1303"/>
        <v>0</v>
      </c>
      <c r="G185" s="13">
        <f t="shared" si="1304"/>
        <v>136.4</v>
      </c>
      <c r="H185" s="13">
        <f t="shared" si="1305"/>
        <v>0</v>
      </c>
      <c r="I185" s="13">
        <f t="shared" si="1306"/>
        <v>136.4</v>
      </c>
      <c r="J185" s="29">
        <v>0</v>
      </c>
      <c r="K185" s="13">
        <f>136.3+0.1</f>
        <v>136.4</v>
      </c>
      <c r="L185" s="29">
        <v>0</v>
      </c>
      <c r="M185" s="13">
        <f t="shared" si="1307"/>
        <v>0</v>
      </c>
      <c r="N185" s="29">
        <v>0</v>
      </c>
      <c r="O185" s="29">
        <v>0</v>
      </c>
      <c r="P185" s="29">
        <v>0</v>
      </c>
      <c r="Q185" s="13">
        <f t="shared" si="1308"/>
        <v>0</v>
      </c>
      <c r="R185" s="29">
        <v>0</v>
      </c>
      <c r="S185" s="29">
        <v>0</v>
      </c>
      <c r="T185" s="29">
        <v>0</v>
      </c>
      <c r="U185" s="13">
        <f t="shared" si="1309"/>
        <v>0</v>
      </c>
      <c r="V185" s="29">
        <v>0</v>
      </c>
      <c r="W185" s="29">
        <v>0</v>
      </c>
      <c r="X185" s="29">
        <v>0</v>
      </c>
      <c r="Y185" s="13">
        <f t="shared" si="1310"/>
        <v>0</v>
      </c>
      <c r="Z185" s="29">
        <v>0</v>
      </c>
      <c r="AA185" s="29">
        <v>0</v>
      </c>
      <c r="AB185" s="29">
        <v>0</v>
      </c>
      <c r="AC185" s="13">
        <f t="shared" si="1311"/>
        <v>0</v>
      </c>
      <c r="AD185" s="29">
        <v>0</v>
      </c>
      <c r="AE185" s="29">
        <v>0</v>
      </c>
      <c r="AF185" s="29">
        <v>0</v>
      </c>
      <c r="AG185" s="13">
        <f t="shared" si="1312"/>
        <v>0</v>
      </c>
      <c r="AH185" s="29">
        <v>0</v>
      </c>
      <c r="AI185" s="29">
        <v>0</v>
      </c>
      <c r="AJ185" s="29">
        <v>0</v>
      </c>
      <c r="AK185" s="13">
        <f t="shared" si="1313"/>
        <v>0</v>
      </c>
      <c r="AL185" s="29">
        <v>0</v>
      </c>
      <c r="AM185" s="29">
        <v>0</v>
      </c>
      <c r="AN185" s="29">
        <v>0</v>
      </c>
      <c r="AO185" s="13">
        <f t="shared" si="1314"/>
        <v>0</v>
      </c>
      <c r="AP185" s="29">
        <v>0</v>
      </c>
      <c r="AQ185" s="29">
        <v>0</v>
      </c>
      <c r="AR185" s="29">
        <v>0</v>
      </c>
      <c r="AS185" s="13">
        <f t="shared" si="1315"/>
        <v>0</v>
      </c>
      <c r="AT185" s="29">
        <v>0</v>
      </c>
      <c r="AU185" s="29">
        <v>0</v>
      </c>
      <c r="AV185" s="29">
        <v>0</v>
      </c>
      <c r="AW185" s="13">
        <f t="shared" si="1316"/>
        <v>0</v>
      </c>
      <c r="AX185" s="29">
        <v>0</v>
      </c>
      <c r="AY185" s="29">
        <v>0</v>
      </c>
      <c r="AZ185" s="29">
        <v>0</v>
      </c>
    </row>
    <row r="186" spans="1:52" ht="47.25" x14ac:dyDescent="0.25">
      <c r="A186" s="10" t="s">
        <v>94</v>
      </c>
      <c r="B186" s="20" t="s">
        <v>101</v>
      </c>
      <c r="C186" s="11" t="s">
        <v>22</v>
      </c>
      <c r="D186" s="11" t="s">
        <v>54</v>
      </c>
      <c r="E186" s="13">
        <f t="shared" si="1302"/>
        <v>42.5</v>
      </c>
      <c r="F186" s="13">
        <f t="shared" si="1303"/>
        <v>0</v>
      </c>
      <c r="G186" s="13">
        <f t="shared" si="1304"/>
        <v>42.5</v>
      </c>
      <c r="H186" s="13">
        <f t="shared" si="1305"/>
        <v>0</v>
      </c>
      <c r="I186" s="13">
        <f t="shared" si="1306"/>
        <v>42.5</v>
      </c>
      <c r="J186" s="29">
        <v>0</v>
      </c>
      <c r="K186" s="13">
        <v>42.5</v>
      </c>
      <c r="L186" s="29">
        <v>0</v>
      </c>
      <c r="M186" s="13">
        <f t="shared" si="1307"/>
        <v>0</v>
      </c>
      <c r="N186" s="29">
        <v>0</v>
      </c>
      <c r="O186" s="29">
        <v>0</v>
      </c>
      <c r="P186" s="29">
        <v>0</v>
      </c>
      <c r="Q186" s="13">
        <f t="shared" si="1308"/>
        <v>0</v>
      </c>
      <c r="R186" s="29">
        <v>0</v>
      </c>
      <c r="S186" s="29">
        <v>0</v>
      </c>
      <c r="T186" s="29">
        <v>0</v>
      </c>
      <c r="U186" s="13">
        <f t="shared" si="1309"/>
        <v>0</v>
      </c>
      <c r="V186" s="29">
        <v>0</v>
      </c>
      <c r="W186" s="29">
        <v>0</v>
      </c>
      <c r="X186" s="29">
        <v>0</v>
      </c>
      <c r="Y186" s="13">
        <f t="shared" si="1310"/>
        <v>0</v>
      </c>
      <c r="Z186" s="29">
        <v>0</v>
      </c>
      <c r="AA186" s="29">
        <v>0</v>
      </c>
      <c r="AB186" s="29">
        <v>0</v>
      </c>
      <c r="AC186" s="13">
        <f t="shared" si="1311"/>
        <v>0</v>
      </c>
      <c r="AD186" s="29">
        <v>0</v>
      </c>
      <c r="AE186" s="29">
        <v>0</v>
      </c>
      <c r="AF186" s="29">
        <v>0</v>
      </c>
      <c r="AG186" s="13">
        <f t="shared" si="1312"/>
        <v>0</v>
      </c>
      <c r="AH186" s="29">
        <v>0</v>
      </c>
      <c r="AI186" s="29">
        <v>0</v>
      </c>
      <c r="AJ186" s="29">
        <v>0</v>
      </c>
      <c r="AK186" s="13">
        <f t="shared" si="1313"/>
        <v>0</v>
      </c>
      <c r="AL186" s="29">
        <v>0</v>
      </c>
      <c r="AM186" s="29">
        <v>0</v>
      </c>
      <c r="AN186" s="29">
        <v>0</v>
      </c>
      <c r="AO186" s="13">
        <f t="shared" si="1314"/>
        <v>0</v>
      </c>
      <c r="AP186" s="29">
        <v>0</v>
      </c>
      <c r="AQ186" s="29">
        <v>0</v>
      </c>
      <c r="AR186" s="29">
        <v>0</v>
      </c>
      <c r="AS186" s="13">
        <f t="shared" si="1315"/>
        <v>0</v>
      </c>
      <c r="AT186" s="29">
        <v>0</v>
      </c>
      <c r="AU186" s="29">
        <v>0</v>
      </c>
      <c r="AV186" s="29">
        <v>0</v>
      </c>
      <c r="AW186" s="13">
        <f t="shared" si="1316"/>
        <v>0</v>
      </c>
      <c r="AX186" s="29">
        <v>0</v>
      </c>
      <c r="AY186" s="29">
        <v>0</v>
      </c>
      <c r="AZ186" s="29">
        <v>0</v>
      </c>
    </row>
    <row r="187" spans="1:52" ht="47.25" x14ac:dyDescent="0.25">
      <c r="A187" s="10" t="s">
        <v>95</v>
      </c>
      <c r="B187" s="20" t="s">
        <v>102</v>
      </c>
      <c r="C187" s="11" t="s">
        <v>22</v>
      </c>
      <c r="D187" s="11" t="s">
        <v>54</v>
      </c>
      <c r="E187" s="13">
        <f t="shared" si="1302"/>
        <v>189.4</v>
      </c>
      <c r="F187" s="13">
        <f t="shared" si="1303"/>
        <v>0</v>
      </c>
      <c r="G187" s="13">
        <f t="shared" si="1304"/>
        <v>189.4</v>
      </c>
      <c r="H187" s="13">
        <f t="shared" si="1305"/>
        <v>0</v>
      </c>
      <c r="I187" s="13">
        <f t="shared" si="1306"/>
        <v>189.4</v>
      </c>
      <c r="J187" s="29">
        <v>0</v>
      </c>
      <c r="K187" s="13">
        <v>189.4</v>
      </c>
      <c r="L187" s="29">
        <v>0</v>
      </c>
      <c r="M187" s="13">
        <f t="shared" si="1307"/>
        <v>0</v>
      </c>
      <c r="N187" s="29">
        <v>0</v>
      </c>
      <c r="O187" s="29">
        <v>0</v>
      </c>
      <c r="P187" s="29">
        <v>0</v>
      </c>
      <c r="Q187" s="13">
        <f t="shared" si="1308"/>
        <v>0</v>
      </c>
      <c r="R187" s="29">
        <v>0</v>
      </c>
      <c r="S187" s="29">
        <v>0</v>
      </c>
      <c r="T187" s="29">
        <v>0</v>
      </c>
      <c r="U187" s="13">
        <f t="shared" si="1309"/>
        <v>0</v>
      </c>
      <c r="V187" s="29">
        <v>0</v>
      </c>
      <c r="W187" s="29">
        <v>0</v>
      </c>
      <c r="X187" s="29">
        <v>0</v>
      </c>
      <c r="Y187" s="13">
        <f t="shared" si="1310"/>
        <v>0</v>
      </c>
      <c r="Z187" s="29">
        <v>0</v>
      </c>
      <c r="AA187" s="29">
        <v>0</v>
      </c>
      <c r="AB187" s="29">
        <v>0</v>
      </c>
      <c r="AC187" s="13">
        <f t="shared" si="1311"/>
        <v>0</v>
      </c>
      <c r="AD187" s="29">
        <v>0</v>
      </c>
      <c r="AE187" s="29">
        <v>0</v>
      </c>
      <c r="AF187" s="29">
        <v>0</v>
      </c>
      <c r="AG187" s="13">
        <f t="shared" si="1312"/>
        <v>0</v>
      </c>
      <c r="AH187" s="29">
        <v>0</v>
      </c>
      <c r="AI187" s="29">
        <v>0</v>
      </c>
      <c r="AJ187" s="29">
        <v>0</v>
      </c>
      <c r="AK187" s="13">
        <f t="shared" si="1313"/>
        <v>0</v>
      </c>
      <c r="AL187" s="29">
        <v>0</v>
      </c>
      <c r="AM187" s="29">
        <v>0</v>
      </c>
      <c r="AN187" s="29">
        <v>0</v>
      </c>
      <c r="AO187" s="13">
        <f t="shared" si="1314"/>
        <v>0</v>
      </c>
      <c r="AP187" s="29">
        <v>0</v>
      </c>
      <c r="AQ187" s="29">
        <v>0</v>
      </c>
      <c r="AR187" s="29">
        <v>0</v>
      </c>
      <c r="AS187" s="13">
        <f t="shared" si="1315"/>
        <v>0</v>
      </c>
      <c r="AT187" s="29">
        <v>0</v>
      </c>
      <c r="AU187" s="29">
        <v>0</v>
      </c>
      <c r="AV187" s="29">
        <v>0</v>
      </c>
      <c r="AW187" s="13">
        <f t="shared" si="1316"/>
        <v>0</v>
      </c>
      <c r="AX187" s="29">
        <v>0</v>
      </c>
      <c r="AY187" s="29">
        <v>0</v>
      </c>
      <c r="AZ187" s="29">
        <v>0</v>
      </c>
    </row>
    <row r="188" spans="1:52" ht="47.25" x14ac:dyDescent="0.25">
      <c r="A188" s="10" t="s">
        <v>96</v>
      </c>
      <c r="B188" s="20" t="s">
        <v>103</v>
      </c>
      <c r="C188" s="11" t="s">
        <v>22</v>
      </c>
      <c r="D188" s="11" t="s">
        <v>54</v>
      </c>
      <c r="E188" s="13">
        <f t="shared" si="1302"/>
        <v>196.4</v>
      </c>
      <c r="F188" s="13">
        <f t="shared" si="1303"/>
        <v>0</v>
      </c>
      <c r="G188" s="13">
        <f t="shared" si="1304"/>
        <v>196.4</v>
      </c>
      <c r="H188" s="13">
        <f t="shared" si="1305"/>
        <v>0</v>
      </c>
      <c r="I188" s="13">
        <f t="shared" si="1306"/>
        <v>196.4</v>
      </c>
      <c r="J188" s="29">
        <v>0</v>
      </c>
      <c r="K188" s="13">
        <v>196.4</v>
      </c>
      <c r="L188" s="29">
        <v>0</v>
      </c>
      <c r="M188" s="13">
        <f t="shared" si="1307"/>
        <v>0</v>
      </c>
      <c r="N188" s="29">
        <v>0</v>
      </c>
      <c r="O188" s="29">
        <v>0</v>
      </c>
      <c r="P188" s="29">
        <v>0</v>
      </c>
      <c r="Q188" s="13">
        <f t="shared" si="1308"/>
        <v>0</v>
      </c>
      <c r="R188" s="29">
        <v>0</v>
      </c>
      <c r="S188" s="29">
        <v>0</v>
      </c>
      <c r="T188" s="29">
        <v>0</v>
      </c>
      <c r="U188" s="13">
        <f t="shared" si="1309"/>
        <v>0</v>
      </c>
      <c r="V188" s="29">
        <v>0</v>
      </c>
      <c r="W188" s="29">
        <v>0</v>
      </c>
      <c r="X188" s="29">
        <v>0</v>
      </c>
      <c r="Y188" s="13">
        <f t="shared" si="1310"/>
        <v>0</v>
      </c>
      <c r="Z188" s="29">
        <v>0</v>
      </c>
      <c r="AA188" s="29">
        <v>0</v>
      </c>
      <c r="AB188" s="29">
        <v>0</v>
      </c>
      <c r="AC188" s="13">
        <f t="shared" si="1311"/>
        <v>0</v>
      </c>
      <c r="AD188" s="29">
        <v>0</v>
      </c>
      <c r="AE188" s="29">
        <v>0</v>
      </c>
      <c r="AF188" s="29">
        <v>0</v>
      </c>
      <c r="AG188" s="13">
        <f t="shared" si="1312"/>
        <v>0</v>
      </c>
      <c r="AH188" s="29">
        <v>0</v>
      </c>
      <c r="AI188" s="29">
        <v>0</v>
      </c>
      <c r="AJ188" s="29">
        <v>0</v>
      </c>
      <c r="AK188" s="13">
        <f t="shared" si="1313"/>
        <v>0</v>
      </c>
      <c r="AL188" s="29">
        <v>0</v>
      </c>
      <c r="AM188" s="29">
        <v>0</v>
      </c>
      <c r="AN188" s="29">
        <v>0</v>
      </c>
      <c r="AO188" s="13">
        <f t="shared" si="1314"/>
        <v>0</v>
      </c>
      <c r="AP188" s="29">
        <v>0</v>
      </c>
      <c r="AQ188" s="29">
        <v>0</v>
      </c>
      <c r="AR188" s="29">
        <v>0</v>
      </c>
      <c r="AS188" s="13">
        <f t="shared" si="1315"/>
        <v>0</v>
      </c>
      <c r="AT188" s="29">
        <v>0</v>
      </c>
      <c r="AU188" s="29">
        <v>0</v>
      </c>
      <c r="AV188" s="29">
        <v>0</v>
      </c>
      <c r="AW188" s="13">
        <f t="shared" si="1316"/>
        <v>0</v>
      </c>
      <c r="AX188" s="29">
        <v>0</v>
      </c>
      <c r="AY188" s="29">
        <v>0</v>
      </c>
      <c r="AZ188" s="29">
        <v>0</v>
      </c>
    </row>
    <row r="189" spans="1:52" ht="47.25" x14ac:dyDescent="0.25">
      <c r="A189" s="10" t="s">
        <v>97</v>
      </c>
      <c r="B189" s="20" t="s">
        <v>104</v>
      </c>
      <c r="C189" s="11" t="s">
        <v>22</v>
      </c>
      <c r="D189" s="11" t="s">
        <v>54</v>
      </c>
      <c r="E189" s="13">
        <f t="shared" si="1302"/>
        <v>329.5</v>
      </c>
      <c r="F189" s="13">
        <f t="shared" si="1303"/>
        <v>0</v>
      </c>
      <c r="G189" s="13">
        <f t="shared" si="1304"/>
        <v>329.5</v>
      </c>
      <c r="H189" s="13">
        <f t="shared" si="1305"/>
        <v>0</v>
      </c>
      <c r="I189" s="13">
        <f t="shared" ref="I189" si="1317">K189</f>
        <v>329.5</v>
      </c>
      <c r="J189" s="29">
        <v>0</v>
      </c>
      <c r="K189" s="13">
        <v>329.5</v>
      </c>
      <c r="L189" s="29">
        <v>0</v>
      </c>
      <c r="M189" s="13">
        <f t="shared" si="1307"/>
        <v>0</v>
      </c>
      <c r="N189" s="29">
        <v>0</v>
      </c>
      <c r="O189" s="29">
        <v>0</v>
      </c>
      <c r="P189" s="29">
        <v>0</v>
      </c>
      <c r="Q189" s="13">
        <f t="shared" si="1308"/>
        <v>0</v>
      </c>
      <c r="R189" s="29">
        <v>0</v>
      </c>
      <c r="S189" s="29">
        <v>0</v>
      </c>
      <c r="T189" s="29">
        <v>0</v>
      </c>
      <c r="U189" s="13">
        <f t="shared" si="1309"/>
        <v>0</v>
      </c>
      <c r="V189" s="29">
        <v>0</v>
      </c>
      <c r="W189" s="29">
        <v>0</v>
      </c>
      <c r="X189" s="29">
        <v>0</v>
      </c>
      <c r="Y189" s="13">
        <f t="shared" si="1310"/>
        <v>0</v>
      </c>
      <c r="Z189" s="29">
        <v>0</v>
      </c>
      <c r="AA189" s="29">
        <v>0</v>
      </c>
      <c r="AB189" s="29">
        <v>0</v>
      </c>
      <c r="AC189" s="13">
        <f t="shared" si="1311"/>
        <v>0</v>
      </c>
      <c r="AD189" s="29">
        <v>0</v>
      </c>
      <c r="AE189" s="29">
        <v>0</v>
      </c>
      <c r="AF189" s="29">
        <v>0</v>
      </c>
      <c r="AG189" s="13">
        <f t="shared" si="1312"/>
        <v>0</v>
      </c>
      <c r="AH189" s="29">
        <v>0</v>
      </c>
      <c r="AI189" s="29">
        <v>0</v>
      </c>
      <c r="AJ189" s="29">
        <v>0</v>
      </c>
      <c r="AK189" s="13">
        <f t="shared" si="1313"/>
        <v>0</v>
      </c>
      <c r="AL189" s="29">
        <v>0</v>
      </c>
      <c r="AM189" s="29">
        <v>0</v>
      </c>
      <c r="AN189" s="29">
        <v>0</v>
      </c>
      <c r="AO189" s="13">
        <f t="shared" si="1314"/>
        <v>0</v>
      </c>
      <c r="AP189" s="29">
        <v>0</v>
      </c>
      <c r="AQ189" s="29">
        <v>0</v>
      </c>
      <c r="AR189" s="29">
        <v>0</v>
      </c>
      <c r="AS189" s="13">
        <f t="shared" si="1315"/>
        <v>0</v>
      </c>
      <c r="AT189" s="29">
        <v>0</v>
      </c>
      <c r="AU189" s="29">
        <v>0</v>
      </c>
      <c r="AV189" s="29">
        <v>0</v>
      </c>
      <c r="AW189" s="13">
        <f t="shared" si="1316"/>
        <v>0</v>
      </c>
      <c r="AX189" s="29">
        <v>0</v>
      </c>
      <c r="AY189" s="29">
        <v>0</v>
      </c>
      <c r="AZ189" s="29">
        <v>0</v>
      </c>
    </row>
    <row r="190" spans="1:52" ht="45" customHeight="1" x14ac:dyDescent="0.25">
      <c r="A190" s="10" t="s">
        <v>105</v>
      </c>
      <c r="B190" s="20" t="s">
        <v>106</v>
      </c>
      <c r="C190" s="11" t="s">
        <v>22</v>
      </c>
      <c r="D190" s="11" t="s">
        <v>54</v>
      </c>
      <c r="E190" s="13">
        <f t="shared" si="1302"/>
        <v>16.8</v>
      </c>
      <c r="F190" s="13">
        <f t="shared" si="1303"/>
        <v>0</v>
      </c>
      <c r="G190" s="13">
        <f t="shared" si="1304"/>
        <v>16.8</v>
      </c>
      <c r="H190" s="13">
        <f t="shared" si="1305"/>
        <v>0</v>
      </c>
      <c r="I190" s="13">
        <f t="shared" ref="I190" si="1318">K190</f>
        <v>16.8</v>
      </c>
      <c r="J190" s="29">
        <v>0</v>
      </c>
      <c r="K190" s="13">
        <v>16.8</v>
      </c>
      <c r="L190" s="29">
        <v>0</v>
      </c>
      <c r="M190" s="13">
        <f t="shared" si="1307"/>
        <v>0</v>
      </c>
      <c r="N190" s="29">
        <v>0</v>
      </c>
      <c r="O190" s="29">
        <v>0</v>
      </c>
      <c r="P190" s="29">
        <v>0</v>
      </c>
      <c r="Q190" s="13">
        <f t="shared" si="1308"/>
        <v>0</v>
      </c>
      <c r="R190" s="29">
        <v>0</v>
      </c>
      <c r="S190" s="29">
        <v>0</v>
      </c>
      <c r="T190" s="29">
        <v>0</v>
      </c>
      <c r="U190" s="13">
        <f t="shared" si="1309"/>
        <v>0</v>
      </c>
      <c r="V190" s="29">
        <v>0</v>
      </c>
      <c r="W190" s="29">
        <v>0</v>
      </c>
      <c r="X190" s="29">
        <v>0</v>
      </c>
      <c r="Y190" s="13">
        <f t="shared" si="1310"/>
        <v>0</v>
      </c>
      <c r="Z190" s="29">
        <v>0</v>
      </c>
      <c r="AA190" s="29">
        <v>0</v>
      </c>
      <c r="AB190" s="29">
        <v>0</v>
      </c>
      <c r="AC190" s="13">
        <f t="shared" si="1311"/>
        <v>0</v>
      </c>
      <c r="AD190" s="29">
        <v>0</v>
      </c>
      <c r="AE190" s="29">
        <v>0</v>
      </c>
      <c r="AF190" s="29">
        <v>0</v>
      </c>
      <c r="AG190" s="13">
        <f t="shared" si="1312"/>
        <v>0</v>
      </c>
      <c r="AH190" s="29">
        <v>0</v>
      </c>
      <c r="AI190" s="29">
        <v>0</v>
      </c>
      <c r="AJ190" s="29">
        <v>0</v>
      </c>
      <c r="AK190" s="13">
        <f t="shared" si="1313"/>
        <v>0</v>
      </c>
      <c r="AL190" s="29">
        <v>0</v>
      </c>
      <c r="AM190" s="29">
        <v>0</v>
      </c>
      <c r="AN190" s="29">
        <v>0</v>
      </c>
      <c r="AO190" s="13">
        <f t="shared" si="1314"/>
        <v>0</v>
      </c>
      <c r="AP190" s="29">
        <v>0</v>
      </c>
      <c r="AQ190" s="29">
        <v>0</v>
      </c>
      <c r="AR190" s="29">
        <v>0</v>
      </c>
      <c r="AS190" s="13">
        <f t="shared" si="1315"/>
        <v>0</v>
      </c>
      <c r="AT190" s="29">
        <v>0</v>
      </c>
      <c r="AU190" s="29">
        <v>0</v>
      </c>
      <c r="AV190" s="29">
        <v>0</v>
      </c>
      <c r="AW190" s="13">
        <f t="shared" si="1316"/>
        <v>0</v>
      </c>
      <c r="AX190" s="29">
        <v>0</v>
      </c>
      <c r="AY190" s="29">
        <v>0</v>
      </c>
      <c r="AZ190" s="29">
        <v>0</v>
      </c>
    </row>
    <row r="191" spans="1:52" ht="45" customHeight="1" x14ac:dyDescent="0.25">
      <c r="A191" s="10" t="s">
        <v>217</v>
      </c>
      <c r="B191" s="20" t="s">
        <v>218</v>
      </c>
      <c r="C191" s="11" t="s">
        <v>22</v>
      </c>
      <c r="D191" s="11" t="s">
        <v>54</v>
      </c>
      <c r="E191" s="13">
        <f t="shared" si="1302"/>
        <v>628.29999999999995</v>
      </c>
      <c r="F191" s="13">
        <f t="shared" si="1303"/>
        <v>0</v>
      </c>
      <c r="G191" s="13">
        <f t="shared" si="1304"/>
        <v>628.29999999999995</v>
      </c>
      <c r="H191" s="13">
        <f t="shared" si="1305"/>
        <v>0</v>
      </c>
      <c r="I191" s="13">
        <f t="shared" ref="I191" si="1319">K191</f>
        <v>0</v>
      </c>
      <c r="J191" s="29">
        <v>0</v>
      </c>
      <c r="K191" s="13">
        <v>0</v>
      </c>
      <c r="L191" s="29">
        <v>0</v>
      </c>
      <c r="M191" s="13">
        <f t="shared" ref="M191" si="1320">O191</f>
        <v>628.29999999999995</v>
      </c>
      <c r="N191" s="29">
        <v>0</v>
      </c>
      <c r="O191" s="36">
        <f>145+483.3</f>
        <v>628.29999999999995</v>
      </c>
      <c r="P191" s="29">
        <v>0</v>
      </c>
      <c r="Q191" s="13">
        <f t="shared" ref="Q191" si="1321">S191</f>
        <v>0</v>
      </c>
      <c r="R191" s="29">
        <v>0</v>
      </c>
      <c r="S191" s="29">
        <v>0</v>
      </c>
      <c r="T191" s="29">
        <v>0</v>
      </c>
      <c r="U191" s="13">
        <f t="shared" ref="U191" si="1322">W191</f>
        <v>0</v>
      </c>
      <c r="V191" s="29">
        <v>0</v>
      </c>
      <c r="W191" s="29">
        <v>0</v>
      </c>
      <c r="X191" s="29">
        <v>0</v>
      </c>
      <c r="Y191" s="13">
        <f t="shared" ref="Y191" si="1323">AA191</f>
        <v>0</v>
      </c>
      <c r="Z191" s="29">
        <v>0</v>
      </c>
      <c r="AA191" s="29">
        <v>0</v>
      </c>
      <c r="AB191" s="29">
        <v>0</v>
      </c>
      <c r="AC191" s="13">
        <f t="shared" ref="AC191" si="1324">AE191</f>
        <v>0</v>
      </c>
      <c r="AD191" s="29">
        <v>0</v>
      </c>
      <c r="AE191" s="29">
        <v>0</v>
      </c>
      <c r="AF191" s="29">
        <v>0</v>
      </c>
      <c r="AG191" s="13">
        <f t="shared" ref="AG191" si="1325">AI191</f>
        <v>0</v>
      </c>
      <c r="AH191" s="29">
        <v>0</v>
      </c>
      <c r="AI191" s="29">
        <v>0</v>
      </c>
      <c r="AJ191" s="29">
        <v>0</v>
      </c>
      <c r="AK191" s="13">
        <f t="shared" ref="AK191" si="1326">AM191</f>
        <v>0</v>
      </c>
      <c r="AL191" s="29">
        <v>0</v>
      </c>
      <c r="AM191" s="29">
        <v>0</v>
      </c>
      <c r="AN191" s="29">
        <v>0</v>
      </c>
      <c r="AO191" s="13">
        <f t="shared" ref="AO191" si="1327">AQ191</f>
        <v>0</v>
      </c>
      <c r="AP191" s="29">
        <v>0</v>
      </c>
      <c r="AQ191" s="29">
        <v>0</v>
      </c>
      <c r="AR191" s="29">
        <v>0</v>
      </c>
      <c r="AS191" s="13">
        <f t="shared" ref="AS191" si="1328">AU191</f>
        <v>0</v>
      </c>
      <c r="AT191" s="29">
        <v>0</v>
      </c>
      <c r="AU191" s="29">
        <v>0</v>
      </c>
      <c r="AV191" s="29">
        <v>0</v>
      </c>
      <c r="AW191" s="13">
        <f t="shared" ref="AW191" si="1329">AY191</f>
        <v>0</v>
      </c>
      <c r="AX191" s="29">
        <v>0</v>
      </c>
      <c r="AY191" s="29">
        <v>0</v>
      </c>
      <c r="AZ191" s="29">
        <v>0</v>
      </c>
    </row>
    <row r="192" spans="1:52" ht="97.5" customHeight="1" x14ac:dyDescent="0.25">
      <c r="A192" s="10" t="s">
        <v>505</v>
      </c>
      <c r="B192" s="20" t="s">
        <v>504</v>
      </c>
      <c r="C192" s="11" t="s">
        <v>22</v>
      </c>
      <c r="D192" s="11" t="s">
        <v>54</v>
      </c>
      <c r="E192" s="13">
        <f t="shared" ref="E192" si="1330">I192+M192+Q192+U192+Y192+AC192+AG192+AK192+AO192</f>
        <v>2525.8000000000002</v>
      </c>
      <c r="F192" s="13">
        <f t="shared" ref="F192" si="1331">J192+N192+R192+V192+Z192+AD192+AH192+AL192+AP192</f>
        <v>0</v>
      </c>
      <c r="G192" s="13">
        <f t="shared" ref="G192" si="1332">K192+O192+S192+W192+AA192+AE192+AI192+AM192+AQ192</f>
        <v>2525.8000000000002</v>
      </c>
      <c r="H192" s="13">
        <f t="shared" ref="H192" si="1333">L192+P192+T192+X192+AB192+AF192+AJ192+AN192+AR192</f>
        <v>0</v>
      </c>
      <c r="I192" s="13">
        <f t="shared" ref="I192" si="1334">K192</f>
        <v>0</v>
      </c>
      <c r="J192" s="29">
        <v>0</v>
      </c>
      <c r="K192" s="13">
        <v>0</v>
      </c>
      <c r="L192" s="29">
        <v>0</v>
      </c>
      <c r="M192" s="13">
        <f t="shared" ref="M192" si="1335">O192</f>
        <v>0</v>
      </c>
      <c r="N192" s="29">
        <v>0</v>
      </c>
      <c r="O192" s="36">
        <v>0</v>
      </c>
      <c r="P192" s="29">
        <v>0</v>
      </c>
      <c r="Q192" s="13">
        <f t="shared" ref="Q192" si="1336">S192</f>
        <v>0</v>
      </c>
      <c r="R192" s="29">
        <v>0</v>
      </c>
      <c r="S192" s="29">
        <v>0</v>
      </c>
      <c r="T192" s="29">
        <v>0</v>
      </c>
      <c r="U192" s="13">
        <f t="shared" ref="U192" si="1337">W192</f>
        <v>0</v>
      </c>
      <c r="V192" s="29">
        <v>0</v>
      </c>
      <c r="W192" s="29">
        <v>0</v>
      </c>
      <c r="X192" s="29">
        <v>0</v>
      </c>
      <c r="Y192" s="13">
        <f t="shared" ref="Y192" si="1338">AA192</f>
        <v>0</v>
      </c>
      <c r="Z192" s="29">
        <v>0</v>
      </c>
      <c r="AA192" s="29">
        <v>0</v>
      </c>
      <c r="AB192" s="29">
        <v>0</v>
      </c>
      <c r="AC192" s="13">
        <f t="shared" ref="AC192" si="1339">AE192</f>
        <v>2525.8000000000002</v>
      </c>
      <c r="AD192" s="29">
        <v>0</v>
      </c>
      <c r="AE192" s="36">
        <v>2525.8000000000002</v>
      </c>
      <c r="AF192" s="29">
        <v>0</v>
      </c>
      <c r="AG192" s="13">
        <f t="shared" ref="AG192" si="1340">AI192</f>
        <v>0</v>
      </c>
      <c r="AH192" s="29">
        <v>0</v>
      </c>
      <c r="AI192" s="29">
        <v>0</v>
      </c>
      <c r="AJ192" s="29">
        <v>0</v>
      </c>
      <c r="AK192" s="13">
        <f t="shared" ref="AK192" si="1341">AM192</f>
        <v>0</v>
      </c>
      <c r="AL192" s="29">
        <v>0</v>
      </c>
      <c r="AM192" s="29">
        <v>0</v>
      </c>
      <c r="AN192" s="29">
        <v>0</v>
      </c>
      <c r="AO192" s="13">
        <f t="shared" ref="AO192" si="1342">AQ192</f>
        <v>0</v>
      </c>
      <c r="AP192" s="29">
        <v>0</v>
      </c>
      <c r="AQ192" s="29">
        <v>0</v>
      </c>
      <c r="AR192" s="29">
        <v>0</v>
      </c>
      <c r="AS192" s="13">
        <f t="shared" ref="AS192" si="1343">AU192</f>
        <v>0</v>
      </c>
      <c r="AT192" s="29">
        <v>0</v>
      </c>
      <c r="AU192" s="29">
        <v>0</v>
      </c>
      <c r="AV192" s="29">
        <v>0</v>
      </c>
      <c r="AW192" s="13">
        <f t="shared" ref="AW192" si="1344">AY192</f>
        <v>0</v>
      </c>
      <c r="AX192" s="29">
        <v>0</v>
      </c>
      <c r="AY192" s="29">
        <v>0</v>
      </c>
      <c r="AZ192" s="29">
        <v>0</v>
      </c>
    </row>
    <row r="193" spans="1:52" ht="43.5" customHeight="1" x14ac:dyDescent="0.25">
      <c r="A193" s="10" t="s">
        <v>58</v>
      </c>
      <c r="B193" s="106" t="s">
        <v>64</v>
      </c>
      <c r="C193" s="106"/>
      <c r="D193" s="106"/>
      <c r="E193" s="8">
        <f>SUM(E194:E199)</f>
        <v>13072.7</v>
      </c>
      <c r="F193" s="8">
        <f t="shared" ref="F193:AZ193" si="1345">SUM(F194:F199)</f>
        <v>0</v>
      </c>
      <c r="G193" s="8">
        <f t="shared" si="1345"/>
        <v>13072.7</v>
      </c>
      <c r="H193" s="8">
        <f t="shared" si="1345"/>
        <v>0</v>
      </c>
      <c r="I193" s="8">
        <f t="shared" si="1345"/>
        <v>2841.5</v>
      </c>
      <c r="J193" s="8">
        <f t="shared" si="1345"/>
        <v>0</v>
      </c>
      <c r="K193" s="8">
        <f t="shared" si="1345"/>
        <v>2841.5</v>
      </c>
      <c r="L193" s="8">
        <f t="shared" si="1345"/>
        <v>0</v>
      </c>
      <c r="M193" s="8">
        <f t="shared" si="1345"/>
        <v>0</v>
      </c>
      <c r="N193" s="8">
        <f t="shared" si="1345"/>
        <v>0</v>
      </c>
      <c r="O193" s="8">
        <f t="shared" si="1345"/>
        <v>0</v>
      </c>
      <c r="P193" s="8">
        <f t="shared" si="1345"/>
        <v>0</v>
      </c>
      <c r="Q193" s="8">
        <f t="shared" si="1345"/>
        <v>4541.3</v>
      </c>
      <c r="R193" s="8">
        <f t="shared" si="1345"/>
        <v>0</v>
      </c>
      <c r="S193" s="8">
        <f t="shared" si="1345"/>
        <v>4541.3</v>
      </c>
      <c r="T193" s="8">
        <f t="shared" si="1345"/>
        <v>0</v>
      </c>
      <c r="U193" s="8">
        <f t="shared" si="1345"/>
        <v>0</v>
      </c>
      <c r="V193" s="8">
        <f t="shared" si="1345"/>
        <v>0</v>
      </c>
      <c r="W193" s="8">
        <f t="shared" si="1345"/>
        <v>0</v>
      </c>
      <c r="X193" s="8">
        <f t="shared" si="1345"/>
        <v>0</v>
      </c>
      <c r="Y193" s="8">
        <f t="shared" si="1345"/>
        <v>5689.9</v>
      </c>
      <c r="Z193" s="8">
        <f t="shared" si="1345"/>
        <v>0</v>
      </c>
      <c r="AA193" s="8">
        <f t="shared" si="1345"/>
        <v>5689.9</v>
      </c>
      <c r="AB193" s="8">
        <f t="shared" si="1345"/>
        <v>0</v>
      </c>
      <c r="AC193" s="8">
        <f t="shared" si="1345"/>
        <v>0</v>
      </c>
      <c r="AD193" s="8">
        <f t="shared" si="1345"/>
        <v>0</v>
      </c>
      <c r="AE193" s="8">
        <f t="shared" si="1345"/>
        <v>0</v>
      </c>
      <c r="AF193" s="8">
        <f t="shared" si="1345"/>
        <v>0</v>
      </c>
      <c r="AG193" s="8">
        <f t="shared" si="1345"/>
        <v>0</v>
      </c>
      <c r="AH193" s="8">
        <f t="shared" si="1345"/>
        <v>0</v>
      </c>
      <c r="AI193" s="8">
        <f t="shared" si="1345"/>
        <v>0</v>
      </c>
      <c r="AJ193" s="8">
        <f t="shared" si="1345"/>
        <v>0</v>
      </c>
      <c r="AK193" s="8">
        <f t="shared" si="1345"/>
        <v>0</v>
      </c>
      <c r="AL193" s="8">
        <f t="shared" si="1345"/>
        <v>0</v>
      </c>
      <c r="AM193" s="8">
        <f t="shared" si="1345"/>
        <v>0</v>
      </c>
      <c r="AN193" s="8">
        <f t="shared" si="1345"/>
        <v>0</v>
      </c>
      <c r="AO193" s="8">
        <f t="shared" si="1345"/>
        <v>0</v>
      </c>
      <c r="AP193" s="8">
        <f t="shared" si="1345"/>
        <v>0</v>
      </c>
      <c r="AQ193" s="8">
        <f t="shared" si="1345"/>
        <v>0</v>
      </c>
      <c r="AR193" s="8">
        <f t="shared" si="1345"/>
        <v>0</v>
      </c>
      <c r="AS193" s="8">
        <f t="shared" si="1345"/>
        <v>0</v>
      </c>
      <c r="AT193" s="8">
        <f t="shared" si="1345"/>
        <v>0</v>
      </c>
      <c r="AU193" s="8">
        <f t="shared" si="1345"/>
        <v>0</v>
      </c>
      <c r="AV193" s="8">
        <f t="shared" si="1345"/>
        <v>0</v>
      </c>
      <c r="AW193" s="8">
        <f t="shared" si="1345"/>
        <v>0</v>
      </c>
      <c r="AX193" s="8">
        <f t="shared" si="1345"/>
        <v>0</v>
      </c>
      <c r="AY193" s="8">
        <f t="shared" si="1345"/>
        <v>0</v>
      </c>
      <c r="AZ193" s="8">
        <f t="shared" si="1345"/>
        <v>0</v>
      </c>
    </row>
    <row r="194" spans="1:52" ht="94.5" x14ac:dyDescent="0.25">
      <c r="A194" s="10" t="s">
        <v>59</v>
      </c>
      <c r="B194" s="20" t="s">
        <v>65</v>
      </c>
      <c r="C194" s="11" t="s">
        <v>22</v>
      </c>
      <c r="D194" s="11" t="s">
        <v>54</v>
      </c>
      <c r="E194" s="13">
        <f t="shared" ref="E194:H199" si="1346">I194+M194+Q194+U194+Y194+AC194+AG194+AK194+AO194</f>
        <v>2217.1</v>
      </c>
      <c r="F194" s="13">
        <f t="shared" si="1346"/>
        <v>0</v>
      </c>
      <c r="G194" s="13">
        <f t="shared" si="1346"/>
        <v>2217.1</v>
      </c>
      <c r="H194" s="13">
        <f t="shared" si="1346"/>
        <v>0</v>
      </c>
      <c r="I194" s="13">
        <f t="shared" ref="I194:I199" si="1347">K194</f>
        <v>2217.1</v>
      </c>
      <c r="J194" s="29">
        <v>0</v>
      </c>
      <c r="K194" s="13">
        <v>2217.1</v>
      </c>
      <c r="L194" s="29">
        <v>0</v>
      </c>
      <c r="M194" s="13">
        <f t="shared" ref="M194:M199" si="1348">O194</f>
        <v>0</v>
      </c>
      <c r="N194" s="29">
        <v>0</v>
      </c>
      <c r="O194" s="29">
        <v>0</v>
      </c>
      <c r="P194" s="29">
        <v>0</v>
      </c>
      <c r="Q194" s="13">
        <f t="shared" ref="Q194" si="1349">S194</f>
        <v>0</v>
      </c>
      <c r="R194" s="29">
        <v>0</v>
      </c>
      <c r="S194" s="29">
        <v>0</v>
      </c>
      <c r="T194" s="29">
        <v>0</v>
      </c>
      <c r="U194" s="13">
        <f t="shared" ref="U194" si="1350">W194</f>
        <v>0</v>
      </c>
      <c r="V194" s="29">
        <v>0</v>
      </c>
      <c r="W194" s="29">
        <v>0</v>
      </c>
      <c r="X194" s="29">
        <v>0</v>
      </c>
      <c r="Y194" s="13">
        <f t="shared" ref="Y194" si="1351">AA194</f>
        <v>0</v>
      </c>
      <c r="Z194" s="29">
        <v>0</v>
      </c>
      <c r="AA194" s="29">
        <v>0</v>
      </c>
      <c r="AB194" s="29">
        <v>0</v>
      </c>
      <c r="AC194" s="13">
        <f t="shared" ref="AC194" si="1352">AE194</f>
        <v>0</v>
      </c>
      <c r="AD194" s="29">
        <v>0</v>
      </c>
      <c r="AE194" s="29">
        <v>0</v>
      </c>
      <c r="AF194" s="29">
        <v>0</v>
      </c>
      <c r="AG194" s="13">
        <f t="shared" ref="AG194" si="1353">AI194</f>
        <v>0</v>
      </c>
      <c r="AH194" s="29">
        <v>0</v>
      </c>
      <c r="AI194" s="29">
        <v>0</v>
      </c>
      <c r="AJ194" s="29">
        <v>0</v>
      </c>
      <c r="AK194" s="13">
        <f t="shared" ref="AK194" si="1354">AM194</f>
        <v>0</v>
      </c>
      <c r="AL194" s="29">
        <v>0</v>
      </c>
      <c r="AM194" s="29">
        <v>0</v>
      </c>
      <c r="AN194" s="29">
        <v>0</v>
      </c>
      <c r="AO194" s="13">
        <f t="shared" ref="AO194" si="1355">AQ194</f>
        <v>0</v>
      </c>
      <c r="AP194" s="29">
        <v>0</v>
      </c>
      <c r="AQ194" s="29">
        <v>0</v>
      </c>
      <c r="AR194" s="29">
        <v>0</v>
      </c>
      <c r="AS194" s="13">
        <f t="shared" ref="AS194" si="1356">AU194</f>
        <v>0</v>
      </c>
      <c r="AT194" s="29">
        <v>0</v>
      </c>
      <c r="AU194" s="29">
        <v>0</v>
      </c>
      <c r="AV194" s="29">
        <v>0</v>
      </c>
      <c r="AW194" s="13">
        <f t="shared" ref="AW194" si="1357">AY194</f>
        <v>0</v>
      </c>
      <c r="AX194" s="29">
        <v>0</v>
      </c>
      <c r="AY194" s="29">
        <v>0</v>
      </c>
      <c r="AZ194" s="29">
        <v>0</v>
      </c>
    </row>
    <row r="195" spans="1:52" ht="63" x14ac:dyDescent="0.25">
      <c r="A195" s="10" t="s">
        <v>107</v>
      </c>
      <c r="B195" s="20" t="s">
        <v>108</v>
      </c>
      <c r="C195" s="11" t="s">
        <v>22</v>
      </c>
      <c r="D195" s="11" t="s">
        <v>54</v>
      </c>
      <c r="E195" s="13">
        <f t="shared" si="1346"/>
        <v>624.4</v>
      </c>
      <c r="F195" s="13">
        <f t="shared" si="1346"/>
        <v>0</v>
      </c>
      <c r="G195" s="13">
        <f t="shared" si="1346"/>
        <v>624.4</v>
      </c>
      <c r="H195" s="13">
        <f t="shared" si="1346"/>
        <v>0</v>
      </c>
      <c r="I195" s="13">
        <f t="shared" si="1347"/>
        <v>624.4</v>
      </c>
      <c r="J195" s="29">
        <v>0</v>
      </c>
      <c r="K195" s="13">
        <f>923.3-298.9</f>
        <v>624.4</v>
      </c>
      <c r="L195" s="29">
        <v>0</v>
      </c>
      <c r="M195" s="13">
        <f t="shared" si="1348"/>
        <v>0</v>
      </c>
      <c r="N195" s="29">
        <v>0</v>
      </c>
      <c r="O195" s="29">
        <v>0</v>
      </c>
      <c r="P195" s="29">
        <v>0</v>
      </c>
      <c r="Q195" s="13">
        <f t="shared" ref="Q195" si="1358">S195</f>
        <v>0</v>
      </c>
      <c r="R195" s="29">
        <v>0</v>
      </c>
      <c r="S195" s="29">
        <v>0</v>
      </c>
      <c r="T195" s="29">
        <v>0</v>
      </c>
      <c r="U195" s="13">
        <f t="shared" ref="U195" si="1359">W195</f>
        <v>0</v>
      </c>
      <c r="V195" s="29">
        <v>0</v>
      </c>
      <c r="W195" s="29">
        <v>0</v>
      </c>
      <c r="X195" s="29">
        <v>0</v>
      </c>
      <c r="Y195" s="13">
        <f t="shared" ref="Y195" si="1360">AA195</f>
        <v>0</v>
      </c>
      <c r="Z195" s="29">
        <v>0</v>
      </c>
      <c r="AA195" s="29">
        <v>0</v>
      </c>
      <c r="AB195" s="29">
        <v>0</v>
      </c>
      <c r="AC195" s="13">
        <f t="shared" ref="AC195" si="1361">AE195</f>
        <v>0</v>
      </c>
      <c r="AD195" s="29">
        <v>0</v>
      </c>
      <c r="AE195" s="29">
        <v>0</v>
      </c>
      <c r="AF195" s="29">
        <v>0</v>
      </c>
      <c r="AG195" s="13">
        <f t="shared" ref="AG195" si="1362">AI195</f>
        <v>0</v>
      </c>
      <c r="AH195" s="29">
        <v>0</v>
      </c>
      <c r="AI195" s="29">
        <v>0</v>
      </c>
      <c r="AJ195" s="29">
        <v>0</v>
      </c>
      <c r="AK195" s="13">
        <f t="shared" ref="AK195" si="1363">AM195</f>
        <v>0</v>
      </c>
      <c r="AL195" s="29">
        <v>0</v>
      </c>
      <c r="AM195" s="29">
        <v>0</v>
      </c>
      <c r="AN195" s="29">
        <v>0</v>
      </c>
      <c r="AO195" s="13">
        <f t="shared" ref="AO195" si="1364">AQ195</f>
        <v>0</v>
      </c>
      <c r="AP195" s="29">
        <v>0</v>
      </c>
      <c r="AQ195" s="29">
        <v>0</v>
      </c>
      <c r="AR195" s="29">
        <v>0</v>
      </c>
      <c r="AS195" s="13">
        <f t="shared" ref="AS195" si="1365">AU195</f>
        <v>0</v>
      </c>
      <c r="AT195" s="29">
        <v>0</v>
      </c>
      <c r="AU195" s="29">
        <v>0</v>
      </c>
      <c r="AV195" s="29">
        <v>0</v>
      </c>
      <c r="AW195" s="13">
        <f t="shared" ref="AW195" si="1366">AY195</f>
        <v>0</v>
      </c>
      <c r="AX195" s="29">
        <v>0</v>
      </c>
      <c r="AY195" s="29">
        <v>0</v>
      </c>
      <c r="AZ195" s="29">
        <v>0</v>
      </c>
    </row>
    <row r="196" spans="1:52" ht="110.25" x14ac:dyDescent="0.25">
      <c r="A196" s="10" t="s">
        <v>305</v>
      </c>
      <c r="B196" s="20" t="s">
        <v>313</v>
      </c>
      <c r="C196" s="11" t="s">
        <v>22</v>
      </c>
      <c r="D196" s="11" t="s">
        <v>23</v>
      </c>
      <c r="E196" s="13">
        <f t="shared" si="1346"/>
        <v>40</v>
      </c>
      <c r="F196" s="13">
        <f t="shared" si="1346"/>
        <v>0</v>
      </c>
      <c r="G196" s="13">
        <f t="shared" si="1346"/>
        <v>40</v>
      </c>
      <c r="H196" s="13">
        <f t="shared" si="1346"/>
        <v>0</v>
      </c>
      <c r="I196" s="13">
        <f t="shared" si="1347"/>
        <v>0</v>
      </c>
      <c r="J196" s="29">
        <v>0</v>
      </c>
      <c r="K196" s="13">
        <v>0</v>
      </c>
      <c r="L196" s="29">
        <v>0</v>
      </c>
      <c r="M196" s="13">
        <f t="shared" si="1348"/>
        <v>0</v>
      </c>
      <c r="N196" s="29">
        <v>0</v>
      </c>
      <c r="O196" s="29">
        <v>0</v>
      </c>
      <c r="P196" s="29">
        <v>0</v>
      </c>
      <c r="Q196" s="13">
        <f t="shared" ref="Q196" si="1367">S196</f>
        <v>40</v>
      </c>
      <c r="R196" s="29">
        <v>0</v>
      </c>
      <c r="S196" s="36">
        <v>40</v>
      </c>
      <c r="T196" s="29">
        <v>0</v>
      </c>
      <c r="U196" s="13">
        <f t="shared" ref="U196" si="1368">W196</f>
        <v>0</v>
      </c>
      <c r="V196" s="29">
        <v>0</v>
      </c>
      <c r="W196" s="29">
        <v>0</v>
      </c>
      <c r="X196" s="29">
        <v>0</v>
      </c>
      <c r="Y196" s="13">
        <f t="shared" ref="Y196" si="1369">AA196</f>
        <v>0</v>
      </c>
      <c r="Z196" s="29">
        <v>0</v>
      </c>
      <c r="AA196" s="29">
        <v>0</v>
      </c>
      <c r="AB196" s="29">
        <v>0</v>
      </c>
      <c r="AC196" s="13">
        <f t="shared" ref="AC196" si="1370">AE196</f>
        <v>0</v>
      </c>
      <c r="AD196" s="29">
        <v>0</v>
      </c>
      <c r="AE196" s="29">
        <v>0</v>
      </c>
      <c r="AF196" s="29">
        <v>0</v>
      </c>
      <c r="AG196" s="13">
        <f t="shared" ref="AG196" si="1371">AI196</f>
        <v>0</v>
      </c>
      <c r="AH196" s="29">
        <v>0</v>
      </c>
      <c r="AI196" s="29">
        <v>0</v>
      </c>
      <c r="AJ196" s="29">
        <v>0</v>
      </c>
      <c r="AK196" s="13">
        <f t="shared" ref="AK196" si="1372">AM196</f>
        <v>0</v>
      </c>
      <c r="AL196" s="29">
        <v>0</v>
      </c>
      <c r="AM196" s="29">
        <v>0</v>
      </c>
      <c r="AN196" s="29">
        <v>0</v>
      </c>
      <c r="AO196" s="13">
        <f t="shared" ref="AO196" si="1373">AQ196</f>
        <v>0</v>
      </c>
      <c r="AP196" s="29">
        <v>0</v>
      </c>
      <c r="AQ196" s="29">
        <v>0</v>
      </c>
      <c r="AR196" s="29">
        <v>0</v>
      </c>
      <c r="AS196" s="13">
        <f t="shared" ref="AS196" si="1374">AU196</f>
        <v>0</v>
      </c>
      <c r="AT196" s="29">
        <v>0</v>
      </c>
      <c r="AU196" s="29">
        <v>0</v>
      </c>
      <c r="AV196" s="29">
        <v>0</v>
      </c>
      <c r="AW196" s="13">
        <f t="shared" ref="AW196" si="1375">AY196</f>
        <v>0</v>
      </c>
      <c r="AX196" s="29">
        <v>0</v>
      </c>
      <c r="AY196" s="29">
        <v>0</v>
      </c>
      <c r="AZ196" s="29">
        <v>0</v>
      </c>
    </row>
    <row r="197" spans="1:52" ht="78.75" x14ac:dyDescent="0.25">
      <c r="A197" s="10" t="s">
        <v>315</v>
      </c>
      <c r="B197" s="20" t="s">
        <v>316</v>
      </c>
      <c r="C197" s="11" t="s">
        <v>22</v>
      </c>
      <c r="D197" s="11" t="s">
        <v>23</v>
      </c>
      <c r="E197" s="13">
        <f t="shared" si="1346"/>
        <v>4501.3</v>
      </c>
      <c r="F197" s="13">
        <f t="shared" si="1346"/>
        <v>0</v>
      </c>
      <c r="G197" s="13">
        <f t="shared" si="1346"/>
        <v>4501.3</v>
      </c>
      <c r="H197" s="13">
        <f t="shared" si="1346"/>
        <v>0</v>
      </c>
      <c r="I197" s="13">
        <f t="shared" si="1347"/>
        <v>0</v>
      </c>
      <c r="J197" s="29">
        <v>0</v>
      </c>
      <c r="K197" s="13">
        <v>0</v>
      </c>
      <c r="L197" s="29">
        <v>0</v>
      </c>
      <c r="M197" s="13">
        <f t="shared" si="1348"/>
        <v>0</v>
      </c>
      <c r="N197" s="29">
        <v>0</v>
      </c>
      <c r="O197" s="29">
        <v>0</v>
      </c>
      <c r="P197" s="29">
        <v>0</v>
      </c>
      <c r="Q197" s="13">
        <f t="shared" ref="Q197:Q198" si="1376">S197</f>
        <v>4501.3</v>
      </c>
      <c r="R197" s="29">
        <v>0</v>
      </c>
      <c r="S197" s="36">
        <v>4501.3</v>
      </c>
      <c r="T197" s="29">
        <v>0</v>
      </c>
      <c r="U197" s="13">
        <f t="shared" ref="U197:U199" si="1377">W197</f>
        <v>0</v>
      </c>
      <c r="V197" s="29">
        <v>0</v>
      </c>
      <c r="W197" s="29">
        <v>0</v>
      </c>
      <c r="X197" s="29">
        <v>0</v>
      </c>
      <c r="Y197" s="13">
        <f t="shared" ref="Y197:Y199" si="1378">AA197</f>
        <v>0</v>
      </c>
      <c r="Z197" s="29">
        <v>0</v>
      </c>
      <c r="AA197" s="29">
        <v>0</v>
      </c>
      <c r="AB197" s="29">
        <v>0</v>
      </c>
      <c r="AC197" s="13">
        <f t="shared" ref="AC197:AC198" si="1379">AE197</f>
        <v>0</v>
      </c>
      <c r="AD197" s="29">
        <v>0</v>
      </c>
      <c r="AE197" s="29">
        <v>0</v>
      </c>
      <c r="AF197" s="29">
        <v>0</v>
      </c>
      <c r="AG197" s="13">
        <f t="shared" ref="AG197:AG198" si="1380">AI197</f>
        <v>0</v>
      </c>
      <c r="AH197" s="29">
        <v>0</v>
      </c>
      <c r="AI197" s="29">
        <v>0</v>
      </c>
      <c r="AJ197" s="29">
        <v>0</v>
      </c>
      <c r="AK197" s="13">
        <f t="shared" ref="AK197:AK198" si="1381">AM197</f>
        <v>0</v>
      </c>
      <c r="AL197" s="29">
        <v>0</v>
      </c>
      <c r="AM197" s="29">
        <v>0</v>
      </c>
      <c r="AN197" s="29">
        <v>0</v>
      </c>
      <c r="AO197" s="13">
        <f t="shared" ref="AO197:AO198" si="1382">AQ197</f>
        <v>0</v>
      </c>
      <c r="AP197" s="29">
        <v>0</v>
      </c>
      <c r="AQ197" s="29">
        <v>0</v>
      </c>
      <c r="AR197" s="29">
        <v>0</v>
      </c>
      <c r="AS197" s="13">
        <f t="shared" ref="AS197:AS198" si="1383">AU197</f>
        <v>0</v>
      </c>
      <c r="AT197" s="29">
        <v>0</v>
      </c>
      <c r="AU197" s="29">
        <v>0</v>
      </c>
      <c r="AV197" s="29">
        <v>0</v>
      </c>
      <c r="AW197" s="13">
        <f t="shared" ref="AW197:AW198" si="1384">AY197</f>
        <v>0</v>
      </c>
      <c r="AX197" s="29">
        <v>0</v>
      </c>
      <c r="AY197" s="29">
        <v>0</v>
      </c>
      <c r="AZ197" s="29">
        <v>0</v>
      </c>
    </row>
    <row r="198" spans="1:52" ht="94.5" x14ac:dyDescent="0.25">
      <c r="A198" s="10" t="s">
        <v>404</v>
      </c>
      <c r="B198" s="20" t="s">
        <v>435</v>
      </c>
      <c r="C198" s="11" t="s">
        <v>22</v>
      </c>
      <c r="D198" s="11" t="s">
        <v>54</v>
      </c>
      <c r="E198" s="13">
        <f t="shared" ref="E198" si="1385">I198+M198+Q198+U198+Y198+AC198+AG198+AK198+AO198</f>
        <v>2253.1</v>
      </c>
      <c r="F198" s="13">
        <f t="shared" si="1346"/>
        <v>0</v>
      </c>
      <c r="G198" s="13">
        <f t="shared" si="1346"/>
        <v>2253.1</v>
      </c>
      <c r="H198" s="71">
        <f t="shared" si="1346"/>
        <v>0</v>
      </c>
      <c r="I198" s="71">
        <f t="shared" si="1347"/>
        <v>0</v>
      </c>
      <c r="J198" s="72">
        <v>0</v>
      </c>
      <c r="K198" s="71">
        <v>0</v>
      </c>
      <c r="L198" s="72">
        <v>0</v>
      </c>
      <c r="M198" s="71">
        <f t="shared" si="1348"/>
        <v>0</v>
      </c>
      <c r="N198" s="72">
        <v>0</v>
      </c>
      <c r="O198" s="72">
        <v>0</v>
      </c>
      <c r="P198" s="72">
        <v>0</v>
      </c>
      <c r="Q198" s="71">
        <f t="shared" si="1376"/>
        <v>0</v>
      </c>
      <c r="R198" s="72">
        <v>0</v>
      </c>
      <c r="S198" s="72">
        <v>0</v>
      </c>
      <c r="T198" s="72">
        <v>0</v>
      </c>
      <c r="U198" s="13">
        <f t="shared" ref="U198" si="1386">W198</f>
        <v>0</v>
      </c>
      <c r="V198" s="29"/>
      <c r="W198" s="36">
        <f>1362.8-1362.8</f>
        <v>0</v>
      </c>
      <c r="X198" s="29"/>
      <c r="Y198" s="13">
        <f t="shared" ref="Y198" si="1387">AA198</f>
        <v>2253.1</v>
      </c>
      <c r="Z198" s="29">
        <v>0</v>
      </c>
      <c r="AA198" s="36">
        <v>2253.1</v>
      </c>
      <c r="AB198" s="29">
        <v>0</v>
      </c>
      <c r="AC198" s="13">
        <f t="shared" si="1379"/>
        <v>0</v>
      </c>
      <c r="AD198" s="29">
        <v>0</v>
      </c>
      <c r="AE198" s="29">
        <v>0</v>
      </c>
      <c r="AF198" s="29">
        <v>0</v>
      </c>
      <c r="AG198" s="13">
        <f t="shared" si="1380"/>
        <v>0</v>
      </c>
      <c r="AH198" s="29">
        <v>0</v>
      </c>
      <c r="AI198" s="29">
        <v>0</v>
      </c>
      <c r="AJ198" s="29">
        <v>0</v>
      </c>
      <c r="AK198" s="13">
        <f t="shared" si="1381"/>
        <v>0</v>
      </c>
      <c r="AL198" s="29">
        <v>0</v>
      </c>
      <c r="AM198" s="29">
        <v>0</v>
      </c>
      <c r="AN198" s="29">
        <v>0</v>
      </c>
      <c r="AO198" s="13">
        <f t="shared" si="1382"/>
        <v>0</v>
      </c>
      <c r="AP198" s="29">
        <v>0</v>
      </c>
      <c r="AQ198" s="29">
        <v>0</v>
      </c>
      <c r="AR198" s="29">
        <v>0</v>
      </c>
      <c r="AS198" s="13">
        <f t="shared" si="1383"/>
        <v>0</v>
      </c>
      <c r="AT198" s="29">
        <v>0</v>
      </c>
      <c r="AU198" s="29">
        <v>0</v>
      </c>
      <c r="AV198" s="29">
        <v>0</v>
      </c>
      <c r="AW198" s="13">
        <f t="shared" si="1384"/>
        <v>0</v>
      </c>
      <c r="AX198" s="29">
        <v>0</v>
      </c>
      <c r="AY198" s="29">
        <v>0</v>
      </c>
      <c r="AZ198" s="29">
        <v>0</v>
      </c>
    </row>
    <row r="199" spans="1:52" ht="78.75" x14ac:dyDescent="0.25">
      <c r="A199" s="10" t="s">
        <v>460</v>
      </c>
      <c r="B199" s="20" t="s">
        <v>403</v>
      </c>
      <c r="C199" s="11" t="s">
        <v>22</v>
      </c>
      <c r="D199" s="11" t="s">
        <v>23</v>
      </c>
      <c r="E199" s="13">
        <f t="shared" si="1346"/>
        <v>3436.8</v>
      </c>
      <c r="F199" s="13">
        <f t="shared" ref="F199" si="1388">J199+N199+R199+V199+Z199+AD199+AH199+AL199+AP199</f>
        <v>0</v>
      </c>
      <c r="G199" s="13">
        <f t="shared" ref="G199" si="1389">K199+O199+S199+W199+AA199+AE199+AI199+AM199+AQ199</f>
        <v>3436.8</v>
      </c>
      <c r="H199" s="71">
        <f t="shared" ref="H199" si="1390">L199+P199+T199+X199+AB199+AF199+AJ199+AN199+AR199</f>
        <v>0</v>
      </c>
      <c r="I199" s="71">
        <f t="shared" si="1347"/>
        <v>0</v>
      </c>
      <c r="J199" s="72">
        <v>0</v>
      </c>
      <c r="K199" s="71">
        <v>0</v>
      </c>
      <c r="L199" s="72">
        <v>0</v>
      </c>
      <c r="M199" s="71">
        <f t="shared" si="1348"/>
        <v>0</v>
      </c>
      <c r="N199" s="72">
        <v>0</v>
      </c>
      <c r="O199" s="72">
        <v>0</v>
      </c>
      <c r="P199" s="72">
        <v>0</v>
      </c>
      <c r="Q199" s="71">
        <f t="shared" ref="Q199" si="1391">S199</f>
        <v>0</v>
      </c>
      <c r="R199" s="72">
        <v>0</v>
      </c>
      <c r="S199" s="72">
        <v>0</v>
      </c>
      <c r="T199" s="72">
        <v>0</v>
      </c>
      <c r="U199" s="13">
        <f t="shared" si="1377"/>
        <v>0</v>
      </c>
      <c r="V199" s="29"/>
      <c r="W199" s="36">
        <f>1362.8-1362.8</f>
        <v>0</v>
      </c>
      <c r="X199" s="29"/>
      <c r="Y199" s="13">
        <f t="shared" si="1378"/>
        <v>3436.8</v>
      </c>
      <c r="Z199" s="29">
        <v>0</v>
      </c>
      <c r="AA199" s="85">
        <f>3454-17.2</f>
        <v>3436.8</v>
      </c>
      <c r="AB199" s="29">
        <v>0</v>
      </c>
      <c r="AC199" s="13">
        <f t="shared" ref="AC199" si="1392">AE199</f>
        <v>0</v>
      </c>
      <c r="AD199" s="29">
        <v>0</v>
      </c>
      <c r="AE199" s="29">
        <v>0</v>
      </c>
      <c r="AF199" s="29">
        <v>0</v>
      </c>
      <c r="AG199" s="13">
        <f t="shared" ref="AG199" si="1393">AI199</f>
        <v>0</v>
      </c>
      <c r="AH199" s="29">
        <v>0</v>
      </c>
      <c r="AI199" s="29">
        <v>0</v>
      </c>
      <c r="AJ199" s="29">
        <v>0</v>
      </c>
      <c r="AK199" s="13">
        <f t="shared" ref="AK199" si="1394">AM199</f>
        <v>0</v>
      </c>
      <c r="AL199" s="29">
        <v>0</v>
      </c>
      <c r="AM199" s="29">
        <v>0</v>
      </c>
      <c r="AN199" s="29">
        <v>0</v>
      </c>
      <c r="AO199" s="13">
        <f t="shared" ref="AO199" si="1395">AQ199</f>
        <v>0</v>
      </c>
      <c r="AP199" s="29">
        <v>0</v>
      </c>
      <c r="AQ199" s="29">
        <v>0</v>
      </c>
      <c r="AR199" s="29">
        <v>0</v>
      </c>
      <c r="AS199" s="13">
        <f t="shared" ref="AS199" si="1396">AU199</f>
        <v>0</v>
      </c>
      <c r="AT199" s="29">
        <v>0</v>
      </c>
      <c r="AU199" s="29">
        <v>0</v>
      </c>
      <c r="AV199" s="29">
        <v>0</v>
      </c>
      <c r="AW199" s="13">
        <f t="shared" ref="AW199" si="1397">AY199</f>
        <v>0</v>
      </c>
      <c r="AX199" s="29">
        <v>0</v>
      </c>
      <c r="AY199" s="29">
        <v>0</v>
      </c>
      <c r="AZ199" s="29">
        <v>0</v>
      </c>
    </row>
    <row r="200" spans="1:52" ht="43.5" customHeight="1" x14ac:dyDescent="0.25">
      <c r="A200" s="10" t="s">
        <v>61</v>
      </c>
      <c r="B200" s="106" t="s">
        <v>63</v>
      </c>
      <c r="C200" s="106"/>
      <c r="D200" s="106"/>
      <c r="E200" s="8">
        <f>E201+E212</f>
        <v>5038.7000000000007</v>
      </c>
      <c r="F200" s="8">
        <f t="shared" ref="F200:AZ200" si="1398">F201+F212</f>
        <v>0</v>
      </c>
      <c r="G200" s="8">
        <f t="shared" si="1398"/>
        <v>5038.7000000000007</v>
      </c>
      <c r="H200" s="8">
        <f t="shared" si="1398"/>
        <v>0</v>
      </c>
      <c r="I200" s="8">
        <f t="shared" si="1398"/>
        <v>575.29999999999995</v>
      </c>
      <c r="J200" s="8">
        <f t="shared" si="1398"/>
        <v>0</v>
      </c>
      <c r="K200" s="8">
        <f t="shared" si="1398"/>
        <v>575.29999999999995</v>
      </c>
      <c r="L200" s="8">
        <f t="shared" si="1398"/>
        <v>0</v>
      </c>
      <c r="M200" s="8">
        <f t="shared" si="1398"/>
        <v>880.09999999999991</v>
      </c>
      <c r="N200" s="8">
        <f t="shared" si="1398"/>
        <v>0</v>
      </c>
      <c r="O200" s="8">
        <f t="shared" si="1398"/>
        <v>880.09999999999991</v>
      </c>
      <c r="P200" s="8">
        <f t="shared" si="1398"/>
        <v>0</v>
      </c>
      <c r="Q200" s="8">
        <f t="shared" si="1398"/>
        <v>3257.6</v>
      </c>
      <c r="R200" s="8">
        <f t="shared" si="1398"/>
        <v>0</v>
      </c>
      <c r="S200" s="8">
        <f t="shared" si="1398"/>
        <v>3257.6</v>
      </c>
      <c r="T200" s="8">
        <f t="shared" si="1398"/>
        <v>0</v>
      </c>
      <c r="U200" s="8">
        <f t="shared" si="1398"/>
        <v>0</v>
      </c>
      <c r="V200" s="8">
        <f t="shared" si="1398"/>
        <v>0</v>
      </c>
      <c r="W200" s="8">
        <f t="shared" si="1398"/>
        <v>0</v>
      </c>
      <c r="X200" s="8">
        <f t="shared" si="1398"/>
        <v>0</v>
      </c>
      <c r="Y200" s="8">
        <f t="shared" si="1398"/>
        <v>325.7</v>
      </c>
      <c r="Z200" s="8">
        <f t="shared" si="1398"/>
        <v>0</v>
      </c>
      <c r="AA200" s="8">
        <f t="shared" si="1398"/>
        <v>325.7</v>
      </c>
      <c r="AB200" s="8">
        <f t="shared" si="1398"/>
        <v>0</v>
      </c>
      <c r="AC200" s="8">
        <f t="shared" si="1398"/>
        <v>0</v>
      </c>
      <c r="AD200" s="8">
        <f t="shared" si="1398"/>
        <v>0</v>
      </c>
      <c r="AE200" s="8">
        <f t="shared" si="1398"/>
        <v>0</v>
      </c>
      <c r="AF200" s="8">
        <f t="shared" si="1398"/>
        <v>0</v>
      </c>
      <c r="AG200" s="8">
        <f t="shared" si="1398"/>
        <v>0</v>
      </c>
      <c r="AH200" s="8">
        <f t="shared" si="1398"/>
        <v>0</v>
      </c>
      <c r="AI200" s="8">
        <f t="shared" si="1398"/>
        <v>0</v>
      </c>
      <c r="AJ200" s="8">
        <f t="shared" si="1398"/>
        <v>0</v>
      </c>
      <c r="AK200" s="8">
        <f t="shared" si="1398"/>
        <v>0</v>
      </c>
      <c r="AL200" s="8">
        <f t="shared" si="1398"/>
        <v>0</v>
      </c>
      <c r="AM200" s="8">
        <f t="shared" si="1398"/>
        <v>0</v>
      </c>
      <c r="AN200" s="8">
        <f t="shared" si="1398"/>
        <v>0</v>
      </c>
      <c r="AO200" s="8">
        <f t="shared" si="1398"/>
        <v>0</v>
      </c>
      <c r="AP200" s="8">
        <f t="shared" si="1398"/>
        <v>0</v>
      </c>
      <c r="AQ200" s="8">
        <f t="shared" si="1398"/>
        <v>0</v>
      </c>
      <c r="AR200" s="8">
        <f t="shared" si="1398"/>
        <v>0</v>
      </c>
      <c r="AS200" s="8">
        <f t="shared" si="1398"/>
        <v>0</v>
      </c>
      <c r="AT200" s="8">
        <f t="shared" si="1398"/>
        <v>0</v>
      </c>
      <c r="AU200" s="8">
        <f t="shared" si="1398"/>
        <v>0</v>
      </c>
      <c r="AV200" s="8">
        <f t="shared" si="1398"/>
        <v>0</v>
      </c>
      <c r="AW200" s="8">
        <f t="shared" si="1398"/>
        <v>0</v>
      </c>
      <c r="AX200" s="8">
        <f t="shared" si="1398"/>
        <v>0</v>
      </c>
      <c r="AY200" s="8">
        <f t="shared" si="1398"/>
        <v>0</v>
      </c>
      <c r="AZ200" s="8">
        <f t="shared" si="1398"/>
        <v>0</v>
      </c>
    </row>
    <row r="201" spans="1:52" ht="43.5" customHeight="1" x14ac:dyDescent="0.25">
      <c r="A201" s="10" t="s">
        <v>62</v>
      </c>
      <c r="B201" s="106" t="s">
        <v>445</v>
      </c>
      <c r="C201" s="106"/>
      <c r="D201" s="106"/>
      <c r="E201" s="8">
        <f>SUM(E202:E211)</f>
        <v>4951.1000000000004</v>
      </c>
      <c r="F201" s="8">
        <f t="shared" ref="F201:AZ201" si="1399">SUM(F202:F211)</f>
        <v>0</v>
      </c>
      <c r="G201" s="8">
        <f t="shared" si="1399"/>
        <v>4951.1000000000004</v>
      </c>
      <c r="H201" s="8">
        <f t="shared" si="1399"/>
        <v>0</v>
      </c>
      <c r="I201" s="8">
        <f t="shared" si="1399"/>
        <v>575.29999999999995</v>
      </c>
      <c r="J201" s="8">
        <f t="shared" si="1399"/>
        <v>0</v>
      </c>
      <c r="K201" s="8">
        <f t="shared" si="1399"/>
        <v>575.29999999999995</v>
      </c>
      <c r="L201" s="8">
        <f t="shared" si="1399"/>
        <v>0</v>
      </c>
      <c r="M201" s="8">
        <f t="shared" si="1399"/>
        <v>880.09999999999991</v>
      </c>
      <c r="N201" s="8">
        <f t="shared" si="1399"/>
        <v>0</v>
      </c>
      <c r="O201" s="8">
        <f t="shared" si="1399"/>
        <v>880.09999999999991</v>
      </c>
      <c r="P201" s="8">
        <f t="shared" si="1399"/>
        <v>0</v>
      </c>
      <c r="Q201" s="8">
        <f t="shared" si="1399"/>
        <v>3257.6</v>
      </c>
      <c r="R201" s="8">
        <f t="shared" si="1399"/>
        <v>0</v>
      </c>
      <c r="S201" s="8">
        <f t="shared" si="1399"/>
        <v>3257.6</v>
      </c>
      <c r="T201" s="8">
        <f t="shared" si="1399"/>
        <v>0</v>
      </c>
      <c r="U201" s="8">
        <f t="shared" si="1399"/>
        <v>0</v>
      </c>
      <c r="V201" s="8">
        <f t="shared" si="1399"/>
        <v>0</v>
      </c>
      <c r="W201" s="8">
        <f t="shared" si="1399"/>
        <v>0</v>
      </c>
      <c r="X201" s="8">
        <f t="shared" si="1399"/>
        <v>0</v>
      </c>
      <c r="Y201" s="8">
        <f t="shared" si="1399"/>
        <v>238.1</v>
      </c>
      <c r="Z201" s="8">
        <f t="shared" si="1399"/>
        <v>0</v>
      </c>
      <c r="AA201" s="8">
        <f t="shared" si="1399"/>
        <v>238.1</v>
      </c>
      <c r="AB201" s="8">
        <f t="shared" si="1399"/>
        <v>0</v>
      </c>
      <c r="AC201" s="8">
        <f t="shared" si="1399"/>
        <v>0</v>
      </c>
      <c r="AD201" s="8">
        <f t="shared" si="1399"/>
        <v>0</v>
      </c>
      <c r="AE201" s="8">
        <f t="shared" si="1399"/>
        <v>0</v>
      </c>
      <c r="AF201" s="8">
        <f t="shared" si="1399"/>
        <v>0</v>
      </c>
      <c r="AG201" s="8">
        <f t="shared" si="1399"/>
        <v>0</v>
      </c>
      <c r="AH201" s="8">
        <f t="shared" si="1399"/>
        <v>0</v>
      </c>
      <c r="AI201" s="8">
        <f t="shared" si="1399"/>
        <v>0</v>
      </c>
      <c r="AJ201" s="8">
        <f t="shared" si="1399"/>
        <v>0</v>
      </c>
      <c r="AK201" s="8">
        <f t="shared" si="1399"/>
        <v>0</v>
      </c>
      <c r="AL201" s="8">
        <f t="shared" si="1399"/>
        <v>0</v>
      </c>
      <c r="AM201" s="8">
        <f t="shared" si="1399"/>
        <v>0</v>
      </c>
      <c r="AN201" s="8">
        <f t="shared" si="1399"/>
        <v>0</v>
      </c>
      <c r="AO201" s="8">
        <f t="shared" si="1399"/>
        <v>0</v>
      </c>
      <c r="AP201" s="8">
        <f t="shared" si="1399"/>
        <v>0</v>
      </c>
      <c r="AQ201" s="8">
        <f t="shared" si="1399"/>
        <v>0</v>
      </c>
      <c r="AR201" s="8">
        <f t="shared" si="1399"/>
        <v>0</v>
      </c>
      <c r="AS201" s="8">
        <f t="shared" si="1399"/>
        <v>0</v>
      </c>
      <c r="AT201" s="8">
        <f t="shared" si="1399"/>
        <v>0</v>
      </c>
      <c r="AU201" s="8">
        <f t="shared" si="1399"/>
        <v>0</v>
      </c>
      <c r="AV201" s="8">
        <f t="shared" si="1399"/>
        <v>0</v>
      </c>
      <c r="AW201" s="8">
        <f t="shared" si="1399"/>
        <v>0</v>
      </c>
      <c r="AX201" s="8">
        <f t="shared" si="1399"/>
        <v>0</v>
      </c>
      <c r="AY201" s="8">
        <f t="shared" si="1399"/>
        <v>0</v>
      </c>
      <c r="AZ201" s="8">
        <f t="shared" si="1399"/>
        <v>0</v>
      </c>
    </row>
    <row r="202" spans="1:52" ht="47.25" x14ac:dyDescent="0.25">
      <c r="A202" s="10" t="s">
        <v>436</v>
      </c>
      <c r="B202" s="20" t="s">
        <v>60</v>
      </c>
      <c r="C202" s="11" t="s">
        <v>22</v>
      </c>
      <c r="D202" s="11" t="s">
        <v>54</v>
      </c>
      <c r="E202" s="13">
        <f t="shared" ref="E202:E210" si="1400">I202+M202+Q202+U202+Y202+AC202+AG202+AK202+AO202</f>
        <v>575.29999999999995</v>
      </c>
      <c r="F202" s="13">
        <f t="shared" ref="F202:F210" si="1401">J202+N202+R202+V202+Z202+AD202+AH202+AL202+AP202</f>
        <v>0</v>
      </c>
      <c r="G202" s="13">
        <f t="shared" ref="G202:G210" si="1402">K202+O202+S202+W202+AA202+AE202+AI202+AM202+AQ202</f>
        <v>575.29999999999995</v>
      </c>
      <c r="H202" s="13">
        <f t="shared" ref="H202:H210" si="1403">L202+P202+T202+X202+AB202+AF202+AJ202+AN202+AR202</f>
        <v>0</v>
      </c>
      <c r="I202" s="13">
        <f t="shared" ref="I202:I206" si="1404">K202</f>
        <v>575.29999999999995</v>
      </c>
      <c r="J202" s="29">
        <v>0</v>
      </c>
      <c r="K202" s="13">
        <f>695.3-120</f>
        <v>575.29999999999995</v>
      </c>
      <c r="L202" s="29">
        <v>0</v>
      </c>
      <c r="M202" s="13">
        <f t="shared" ref="M202:M206" si="1405">O202</f>
        <v>0</v>
      </c>
      <c r="N202" s="29">
        <v>0</v>
      </c>
      <c r="O202" s="29">
        <v>0</v>
      </c>
      <c r="P202" s="29">
        <v>0</v>
      </c>
      <c r="Q202" s="13">
        <f t="shared" ref="Q202" si="1406">S202</f>
        <v>0</v>
      </c>
      <c r="R202" s="29">
        <v>0</v>
      </c>
      <c r="S202" s="29">
        <v>0</v>
      </c>
      <c r="T202" s="29">
        <v>0</v>
      </c>
      <c r="U202" s="13">
        <f t="shared" ref="U202" si="1407">W202</f>
        <v>0</v>
      </c>
      <c r="V202" s="29">
        <v>0</v>
      </c>
      <c r="W202" s="29">
        <v>0</v>
      </c>
      <c r="X202" s="29">
        <v>0</v>
      </c>
      <c r="Y202" s="13">
        <f t="shared" ref="Y202" si="1408">AA202</f>
        <v>0</v>
      </c>
      <c r="Z202" s="29">
        <v>0</v>
      </c>
      <c r="AA202" s="29">
        <v>0</v>
      </c>
      <c r="AB202" s="29">
        <v>0</v>
      </c>
      <c r="AC202" s="13">
        <f t="shared" ref="AC202" si="1409">AE202</f>
        <v>0</v>
      </c>
      <c r="AD202" s="29">
        <v>0</v>
      </c>
      <c r="AE202" s="29">
        <v>0</v>
      </c>
      <c r="AF202" s="29">
        <v>0</v>
      </c>
      <c r="AG202" s="13">
        <f t="shared" ref="AG202" si="1410">AI202</f>
        <v>0</v>
      </c>
      <c r="AH202" s="29">
        <v>0</v>
      </c>
      <c r="AI202" s="29">
        <v>0</v>
      </c>
      <c r="AJ202" s="29">
        <v>0</v>
      </c>
      <c r="AK202" s="13">
        <f t="shared" ref="AK202" si="1411">AM202</f>
        <v>0</v>
      </c>
      <c r="AL202" s="29">
        <v>0</v>
      </c>
      <c r="AM202" s="29">
        <v>0</v>
      </c>
      <c r="AN202" s="29">
        <v>0</v>
      </c>
      <c r="AO202" s="13">
        <f t="shared" ref="AO202" si="1412">AQ202</f>
        <v>0</v>
      </c>
      <c r="AP202" s="29">
        <v>0</v>
      </c>
      <c r="AQ202" s="29">
        <v>0</v>
      </c>
      <c r="AR202" s="29">
        <v>0</v>
      </c>
      <c r="AS202" s="13">
        <f t="shared" ref="AS202" si="1413">AU202</f>
        <v>0</v>
      </c>
      <c r="AT202" s="29">
        <v>0</v>
      </c>
      <c r="AU202" s="29">
        <v>0</v>
      </c>
      <c r="AV202" s="29">
        <v>0</v>
      </c>
      <c r="AW202" s="13">
        <f t="shared" ref="AW202" si="1414">AY202</f>
        <v>0</v>
      </c>
      <c r="AX202" s="29">
        <v>0</v>
      </c>
      <c r="AY202" s="29">
        <v>0</v>
      </c>
      <c r="AZ202" s="29">
        <v>0</v>
      </c>
    </row>
    <row r="203" spans="1:52" ht="47.25" x14ac:dyDescent="0.25">
      <c r="A203" s="10" t="s">
        <v>437</v>
      </c>
      <c r="B203" s="20" t="s">
        <v>207</v>
      </c>
      <c r="C203" s="11" t="s">
        <v>22</v>
      </c>
      <c r="D203" s="11" t="s">
        <v>54</v>
      </c>
      <c r="E203" s="13">
        <f t="shared" si="1400"/>
        <v>254.8</v>
      </c>
      <c r="F203" s="13">
        <f t="shared" si="1401"/>
        <v>0</v>
      </c>
      <c r="G203" s="13">
        <f t="shared" si="1402"/>
        <v>254.8</v>
      </c>
      <c r="H203" s="13">
        <f t="shared" si="1403"/>
        <v>0</v>
      </c>
      <c r="I203" s="13">
        <f t="shared" si="1404"/>
        <v>0</v>
      </c>
      <c r="J203" s="29">
        <v>0</v>
      </c>
      <c r="K203" s="13">
        <v>0</v>
      </c>
      <c r="L203" s="29">
        <v>0</v>
      </c>
      <c r="M203" s="13">
        <f t="shared" si="1405"/>
        <v>254.8</v>
      </c>
      <c r="N203" s="29">
        <v>0</v>
      </c>
      <c r="O203" s="36">
        <v>254.8</v>
      </c>
      <c r="P203" s="29">
        <v>0</v>
      </c>
      <c r="Q203" s="13">
        <f t="shared" ref="Q203" si="1415">S203</f>
        <v>0</v>
      </c>
      <c r="R203" s="29">
        <v>0</v>
      </c>
      <c r="S203" s="29">
        <v>0</v>
      </c>
      <c r="T203" s="29">
        <v>0</v>
      </c>
      <c r="U203" s="13">
        <f t="shared" ref="U203" si="1416">W203</f>
        <v>0</v>
      </c>
      <c r="V203" s="29">
        <v>0</v>
      </c>
      <c r="W203" s="29">
        <v>0</v>
      </c>
      <c r="X203" s="29">
        <v>0</v>
      </c>
      <c r="Y203" s="13">
        <f t="shared" ref="Y203" si="1417">AA203</f>
        <v>0</v>
      </c>
      <c r="Z203" s="29">
        <v>0</v>
      </c>
      <c r="AA203" s="29">
        <v>0</v>
      </c>
      <c r="AB203" s="29">
        <v>0</v>
      </c>
      <c r="AC203" s="13">
        <f t="shared" ref="AC203" si="1418">AE203</f>
        <v>0</v>
      </c>
      <c r="AD203" s="29">
        <v>0</v>
      </c>
      <c r="AE203" s="29">
        <v>0</v>
      </c>
      <c r="AF203" s="29">
        <v>0</v>
      </c>
      <c r="AG203" s="13">
        <f t="shared" ref="AG203" si="1419">AI203</f>
        <v>0</v>
      </c>
      <c r="AH203" s="29">
        <v>0</v>
      </c>
      <c r="AI203" s="29">
        <v>0</v>
      </c>
      <c r="AJ203" s="29">
        <v>0</v>
      </c>
      <c r="AK203" s="13">
        <f t="shared" ref="AK203" si="1420">AM203</f>
        <v>0</v>
      </c>
      <c r="AL203" s="29">
        <v>0</v>
      </c>
      <c r="AM203" s="29">
        <v>0</v>
      </c>
      <c r="AN203" s="29">
        <v>0</v>
      </c>
      <c r="AO203" s="13">
        <f t="shared" ref="AO203" si="1421">AQ203</f>
        <v>0</v>
      </c>
      <c r="AP203" s="29">
        <v>0</v>
      </c>
      <c r="AQ203" s="29">
        <v>0</v>
      </c>
      <c r="AR203" s="29">
        <v>0</v>
      </c>
      <c r="AS203" s="13">
        <f t="shared" ref="AS203" si="1422">AU203</f>
        <v>0</v>
      </c>
      <c r="AT203" s="29">
        <v>0</v>
      </c>
      <c r="AU203" s="29">
        <v>0</v>
      </c>
      <c r="AV203" s="29">
        <v>0</v>
      </c>
      <c r="AW203" s="13">
        <f t="shared" ref="AW203" si="1423">AY203</f>
        <v>0</v>
      </c>
      <c r="AX203" s="29">
        <v>0</v>
      </c>
      <c r="AY203" s="29">
        <v>0</v>
      </c>
      <c r="AZ203" s="29">
        <v>0</v>
      </c>
    </row>
    <row r="204" spans="1:52" ht="63" x14ac:dyDescent="0.25">
      <c r="A204" s="10" t="s">
        <v>438</v>
      </c>
      <c r="B204" s="42" t="s">
        <v>209</v>
      </c>
      <c r="C204" s="11" t="s">
        <v>22</v>
      </c>
      <c r="D204" s="11" t="s">
        <v>54</v>
      </c>
      <c r="E204" s="13">
        <f t="shared" si="1400"/>
        <v>216.6</v>
      </c>
      <c r="F204" s="13">
        <f t="shared" si="1401"/>
        <v>0</v>
      </c>
      <c r="G204" s="13">
        <f t="shared" si="1402"/>
        <v>216.6</v>
      </c>
      <c r="H204" s="13">
        <f t="shared" si="1403"/>
        <v>0</v>
      </c>
      <c r="I204" s="13">
        <f t="shared" si="1404"/>
        <v>0</v>
      </c>
      <c r="J204" s="29">
        <v>0</v>
      </c>
      <c r="K204" s="13">
        <v>0</v>
      </c>
      <c r="L204" s="29">
        <v>0</v>
      </c>
      <c r="M204" s="13">
        <f t="shared" si="1405"/>
        <v>216.6</v>
      </c>
      <c r="N204" s="29">
        <v>0</v>
      </c>
      <c r="O204" s="36">
        <v>216.6</v>
      </c>
      <c r="P204" s="29">
        <v>0</v>
      </c>
      <c r="Q204" s="13">
        <f t="shared" ref="Q204" si="1424">S204</f>
        <v>0</v>
      </c>
      <c r="R204" s="29">
        <v>0</v>
      </c>
      <c r="S204" s="29">
        <v>0</v>
      </c>
      <c r="T204" s="29">
        <v>0</v>
      </c>
      <c r="U204" s="13">
        <f t="shared" ref="U204" si="1425">W204</f>
        <v>0</v>
      </c>
      <c r="V204" s="29">
        <v>0</v>
      </c>
      <c r="W204" s="29">
        <v>0</v>
      </c>
      <c r="X204" s="29">
        <v>0</v>
      </c>
      <c r="Y204" s="13">
        <f t="shared" ref="Y204" si="1426">AA204</f>
        <v>0</v>
      </c>
      <c r="Z204" s="29">
        <v>0</v>
      </c>
      <c r="AA204" s="29">
        <v>0</v>
      </c>
      <c r="AB204" s="29">
        <v>0</v>
      </c>
      <c r="AC204" s="13">
        <f t="shared" ref="AC204" si="1427">AE204</f>
        <v>0</v>
      </c>
      <c r="AD204" s="29">
        <v>0</v>
      </c>
      <c r="AE204" s="29">
        <v>0</v>
      </c>
      <c r="AF204" s="29">
        <v>0</v>
      </c>
      <c r="AG204" s="13">
        <f t="shared" ref="AG204" si="1428">AI204</f>
        <v>0</v>
      </c>
      <c r="AH204" s="29">
        <v>0</v>
      </c>
      <c r="AI204" s="29">
        <v>0</v>
      </c>
      <c r="AJ204" s="29">
        <v>0</v>
      </c>
      <c r="AK204" s="13">
        <f t="shared" ref="AK204" si="1429">AM204</f>
        <v>0</v>
      </c>
      <c r="AL204" s="29">
        <v>0</v>
      </c>
      <c r="AM204" s="29">
        <v>0</v>
      </c>
      <c r="AN204" s="29">
        <v>0</v>
      </c>
      <c r="AO204" s="13">
        <f t="shared" ref="AO204" si="1430">AQ204</f>
        <v>0</v>
      </c>
      <c r="AP204" s="29">
        <v>0</v>
      </c>
      <c r="AQ204" s="29">
        <v>0</v>
      </c>
      <c r="AR204" s="29">
        <v>0</v>
      </c>
      <c r="AS204" s="13">
        <f t="shared" ref="AS204" si="1431">AU204</f>
        <v>0</v>
      </c>
      <c r="AT204" s="29">
        <v>0</v>
      </c>
      <c r="AU204" s="29">
        <v>0</v>
      </c>
      <c r="AV204" s="29">
        <v>0</v>
      </c>
      <c r="AW204" s="13">
        <f t="shared" ref="AW204" si="1432">AY204</f>
        <v>0</v>
      </c>
      <c r="AX204" s="29">
        <v>0</v>
      </c>
      <c r="AY204" s="29">
        <v>0</v>
      </c>
      <c r="AZ204" s="29">
        <v>0</v>
      </c>
    </row>
    <row r="205" spans="1:52" ht="63" x14ac:dyDescent="0.25">
      <c r="A205" s="10" t="s">
        <v>439</v>
      </c>
      <c r="B205" s="45" t="s">
        <v>219</v>
      </c>
      <c r="C205" s="41" t="s">
        <v>22</v>
      </c>
      <c r="D205" s="11" t="s">
        <v>54</v>
      </c>
      <c r="E205" s="13">
        <f t="shared" si="1400"/>
        <v>156.9</v>
      </c>
      <c r="F205" s="13">
        <f t="shared" si="1401"/>
        <v>0</v>
      </c>
      <c r="G205" s="13">
        <f t="shared" si="1402"/>
        <v>156.9</v>
      </c>
      <c r="H205" s="13">
        <f t="shared" si="1403"/>
        <v>0</v>
      </c>
      <c r="I205" s="13">
        <f t="shared" si="1404"/>
        <v>0</v>
      </c>
      <c r="J205" s="29">
        <v>0</v>
      </c>
      <c r="K205" s="13">
        <v>0</v>
      </c>
      <c r="L205" s="29">
        <v>0</v>
      </c>
      <c r="M205" s="13">
        <f t="shared" si="1405"/>
        <v>156.9</v>
      </c>
      <c r="N205" s="29">
        <v>0</v>
      </c>
      <c r="O205" s="36">
        <v>156.9</v>
      </c>
      <c r="P205" s="29">
        <v>0</v>
      </c>
      <c r="Q205" s="13">
        <f t="shared" ref="Q205:Q206" si="1433">S205</f>
        <v>0</v>
      </c>
      <c r="R205" s="29">
        <v>0</v>
      </c>
      <c r="S205" s="29">
        <v>0</v>
      </c>
      <c r="T205" s="29">
        <v>0</v>
      </c>
      <c r="U205" s="13">
        <f t="shared" ref="U205:U206" si="1434">W205</f>
        <v>0</v>
      </c>
      <c r="V205" s="29">
        <v>0</v>
      </c>
      <c r="W205" s="29">
        <v>0</v>
      </c>
      <c r="X205" s="29">
        <v>0</v>
      </c>
      <c r="Y205" s="13">
        <f t="shared" ref="Y205:Y206" si="1435">AA205</f>
        <v>0</v>
      </c>
      <c r="Z205" s="29">
        <v>0</v>
      </c>
      <c r="AA205" s="29">
        <v>0</v>
      </c>
      <c r="AB205" s="29">
        <v>0</v>
      </c>
      <c r="AC205" s="13">
        <f t="shared" ref="AC205:AC206" si="1436">AE205</f>
        <v>0</v>
      </c>
      <c r="AD205" s="29">
        <v>0</v>
      </c>
      <c r="AE205" s="29">
        <v>0</v>
      </c>
      <c r="AF205" s="29">
        <v>0</v>
      </c>
      <c r="AG205" s="13">
        <f t="shared" ref="AG205:AG206" si="1437">AI205</f>
        <v>0</v>
      </c>
      <c r="AH205" s="29">
        <v>0</v>
      </c>
      <c r="AI205" s="29">
        <v>0</v>
      </c>
      <c r="AJ205" s="29">
        <v>0</v>
      </c>
      <c r="AK205" s="13">
        <f t="shared" ref="AK205:AK206" si="1438">AM205</f>
        <v>0</v>
      </c>
      <c r="AL205" s="29">
        <v>0</v>
      </c>
      <c r="AM205" s="29">
        <v>0</v>
      </c>
      <c r="AN205" s="29">
        <v>0</v>
      </c>
      <c r="AO205" s="13">
        <f t="shared" ref="AO205:AO206" si="1439">AQ205</f>
        <v>0</v>
      </c>
      <c r="AP205" s="29">
        <v>0</v>
      </c>
      <c r="AQ205" s="29">
        <v>0</v>
      </c>
      <c r="AR205" s="29">
        <v>0</v>
      </c>
      <c r="AS205" s="13">
        <f t="shared" ref="AS205:AS206" si="1440">AU205</f>
        <v>0</v>
      </c>
      <c r="AT205" s="29">
        <v>0</v>
      </c>
      <c r="AU205" s="29">
        <v>0</v>
      </c>
      <c r="AV205" s="29">
        <v>0</v>
      </c>
      <c r="AW205" s="13">
        <f t="shared" ref="AW205:AW206" si="1441">AY205</f>
        <v>0</v>
      </c>
      <c r="AX205" s="29">
        <v>0</v>
      </c>
      <c r="AY205" s="29">
        <v>0</v>
      </c>
      <c r="AZ205" s="29">
        <v>0</v>
      </c>
    </row>
    <row r="206" spans="1:52" ht="63" x14ac:dyDescent="0.25">
      <c r="A206" s="10" t="s">
        <v>440</v>
      </c>
      <c r="B206" s="45" t="s">
        <v>220</v>
      </c>
      <c r="C206" s="41" t="s">
        <v>22</v>
      </c>
      <c r="D206" s="11" t="s">
        <v>54</v>
      </c>
      <c r="E206" s="13">
        <f t="shared" si="1400"/>
        <v>251.8</v>
      </c>
      <c r="F206" s="13">
        <f t="shared" si="1401"/>
        <v>0</v>
      </c>
      <c r="G206" s="13">
        <f t="shared" si="1402"/>
        <v>251.8</v>
      </c>
      <c r="H206" s="13">
        <f t="shared" si="1403"/>
        <v>0</v>
      </c>
      <c r="I206" s="13">
        <f t="shared" si="1404"/>
        <v>0</v>
      </c>
      <c r="J206" s="29">
        <v>0</v>
      </c>
      <c r="K206" s="13">
        <v>0</v>
      </c>
      <c r="L206" s="29">
        <v>0</v>
      </c>
      <c r="M206" s="13">
        <f t="shared" si="1405"/>
        <v>251.8</v>
      </c>
      <c r="N206" s="29">
        <v>0</v>
      </c>
      <c r="O206" s="36">
        <v>251.8</v>
      </c>
      <c r="P206" s="29">
        <v>0</v>
      </c>
      <c r="Q206" s="13">
        <f t="shared" si="1433"/>
        <v>0</v>
      </c>
      <c r="R206" s="29">
        <v>0</v>
      </c>
      <c r="S206" s="29">
        <v>0</v>
      </c>
      <c r="T206" s="29">
        <v>0</v>
      </c>
      <c r="U206" s="13">
        <f t="shared" si="1434"/>
        <v>0</v>
      </c>
      <c r="V206" s="29">
        <v>0</v>
      </c>
      <c r="W206" s="29">
        <v>0</v>
      </c>
      <c r="X206" s="29">
        <v>0</v>
      </c>
      <c r="Y206" s="13">
        <f t="shared" si="1435"/>
        <v>0</v>
      </c>
      <c r="Z206" s="29">
        <v>0</v>
      </c>
      <c r="AA206" s="29">
        <v>0</v>
      </c>
      <c r="AB206" s="29">
        <v>0</v>
      </c>
      <c r="AC206" s="13">
        <f t="shared" si="1436"/>
        <v>0</v>
      </c>
      <c r="AD206" s="29">
        <v>0</v>
      </c>
      <c r="AE206" s="29">
        <v>0</v>
      </c>
      <c r="AF206" s="29">
        <v>0</v>
      </c>
      <c r="AG206" s="13">
        <f t="shared" si="1437"/>
        <v>0</v>
      </c>
      <c r="AH206" s="29">
        <v>0</v>
      </c>
      <c r="AI206" s="29">
        <v>0</v>
      </c>
      <c r="AJ206" s="29">
        <v>0</v>
      </c>
      <c r="AK206" s="13">
        <f t="shared" si="1438"/>
        <v>0</v>
      </c>
      <c r="AL206" s="29">
        <v>0</v>
      </c>
      <c r="AM206" s="29">
        <v>0</v>
      </c>
      <c r="AN206" s="29">
        <v>0</v>
      </c>
      <c r="AO206" s="13">
        <f t="shared" si="1439"/>
        <v>0</v>
      </c>
      <c r="AP206" s="29">
        <v>0</v>
      </c>
      <c r="AQ206" s="29">
        <v>0</v>
      </c>
      <c r="AR206" s="29">
        <v>0</v>
      </c>
      <c r="AS206" s="13">
        <f t="shared" si="1440"/>
        <v>0</v>
      </c>
      <c r="AT206" s="29">
        <v>0</v>
      </c>
      <c r="AU206" s="29">
        <v>0</v>
      </c>
      <c r="AV206" s="29">
        <v>0</v>
      </c>
      <c r="AW206" s="13">
        <f t="shared" si="1441"/>
        <v>0</v>
      </c>
      <c r="AX206" s="29">
        <v>0</v>
      </c>
      <c r="AY206" s="29">
        <v>0</v>
      </c>
      <c r="AZ206" s="29">
        <v>0</v>
      </c>
    </row>
    <row r="207" spans="1:52" ht="78.75" x14ac:dyDescent="0.25">
      <c r="A207" s="10" t="s">
        <v>441</v>
      </c>
      <c r="B207" s="45" t="s">
        <v>266</v>
      </c>
      <c r="C207" s="41" t="s">
        <v>22</v>
      </c>
      <c r="D207" s="11" t="s">
        <v>54</v>
      </c>
      <c r="E207" s="13">
        <f t="shared" si="1400"/>
        <v>275.7</v>
      </c>
      <c r="F207" s="13">
        <f t="shared" si="1401"/>
        <v>0</v>
      </c>
      <c r="G207" s="13">
        <f t="shared" si="1402"/>
        <v>275.7</v>
      </c>
      <c r="H207" s="13">
        <f t="shared" si="1403"/>
        <v>0</v>
      </c>
      <c r="I207" s="13">
        <f t="shared" ref="I207:I210" si="1442">K207</f>
        <v>0</v>
      </c>
      <c r="J207" s="29">
        <v>0</v>
      </c>
      <c r="K207" s="13">
        <v>0</v>
      </c>
      <c r="L207" s="29">
        <v>0</v>
      </c>
      <c r="M207" s="13">
        <f t="shared" ref="M207:M210" si="1443">O207</f>
        <v>0</v>
      </c>
      <c r="N207" s="29">
        <v>0</v>
      </c>
      <c r="O207" s="36">
        <v>0</v>
      </c>
      <c r="P207" s="29">
        <v>0</v>
      </c>
      <c r="Q207" s="13">
        <f t="shared" ref="Q207:Q210" si="1444">S207</f>
        <v>275.7</v>
      </c>
      <c r="R207" s="29">
        <v>0</v>
      </c>
      <c r="S207" s="36">
        <v>275.7</v>
      </c>
      <c r="T207" s="29">
        <v>0</v>
      </c>
      <c r="U207" s="13">
        <f t="shared" ref="U207:U210" si="1445">W207</f>
        <v>0</v>
      </c>
      <c r="V207" s="29">
        <v>0</v>
      </c>
      <c r="W207" s="29">
        <v>0</v>
      </c>
      <c r="X207" s="29">
        <v>0</v>
      </c>
      <c r="Y207" s="13">
        <f t="shared" ref="Y207:Y210" si="1446">AA207</f>
        <v>0</v>
      </c>
      <c r="Z207" s="29">
        <v>0</v>
      </c>
      <c r="AA207" s="29">
        <v>0</v>
      </c>
      <c r="AB207" s="29">
        <v>0</v>
      </c>
      <c r="AC207" s="13">
        <f t="shared" ref="AC207:AC210" si="1447">AE207</f>
        <v>0</v>
      </c>
      <c r="AD207" s="29">
        <v>0</v>
      </c>
      <c r="AE207" s="29">
        <v>0</v>
      </c>
      <c r="AF207" s="29">
        <v>0</v>
      </c>
      <c r="AG207" s="13">
        <f t="shared" ref="AG207:AG210" si="1448">AI207</f>
        <v>0</v>
      </c>
      <c r="AH207" s="29">
        <v>0</v>
      </c>
      <c r="AI207" s="29">
        <v>0</v>
      </c>
      <c r="AJ207" s="29">
        <v>0</v>
      </c>
      <c r="AK207" s="13">
        <f t="shared" ref="AK207:AK210" si="1449">AM207</f>
        <v>0</v>
      </c>
      <c r="AL207" s="29">
        <v>0</v>
      </c>
      <c r="AM207" s="29">
        <v>0</v>
      </c>
      <c r="AN207" s="29">
        <v>0</v>
      </c>
      <c r="AO207" s="13">
        <f t="shared" ref="AO207:AO210" si="1450">AQ207</f>
        <v>0</v>
      </c>
      <c r="AP207" s="29">
        <v>0</v>
      </c>
      <c r="AQ207" s="29">
        <v>0</v>
      </c>
      <c r="AR207" s="29">
        <v>0</v>
      </c>
      <c r="AS207" s="13">
        <f t="shared" ref="AS207:AS210" si="1451">AU207</f>
        <v>0</v>
      </c>
      <c r="AT207" s="29">
        <v>0</v>
      </c>
      <c r="AU207" s="29">
        <v>0</v>
      </c>
      <c r="AV207" s="29">
        <v>0</v>
      </c>
      <c r="AW207" s="13">
        <f t="shared" ref="AW207:AW210" si="1452">AY207</f>
        <v>0</v>
      </c>
      <c r="AX207" s="29">
        <v>0</v>
      </c>
      <c r="AY207" s="29">
        <v>0</v>
      </c>
      <c r="AZ207" s="29">
        <v>0</v>
      </c>
    </row>
    <row r="208" spans="1:52" ht="63" x14ac:dyDescent="0.25">
      <c r="A208" s="10" t="s">
        <v>442</v>
      </c>
      <c r="B208" s="45" t="s">
        <v>267</v>
      </c>
      <c r="C208" s="41" t="s">
        <v>22</v>
      </c>
      <c r="D208" s="11" t="s">
        <v>54</v>
      </c>
      <c r="E208" s="13">
        <f t="shared" si="1400"/>
        <v>128.19999999999999</v>
      </c>
      <c r="F208" s="13">
        <f t="shared" si="1401"/>
        <v>0</v>
      </c>
      <c r="G208" s="13">
        <f t="shared" si="1402"/>
        <v>128.19999999999999</v>
      </c>
      <c r="H208" s="13">
        <f t="shared" si="1403"/>
        <v>0</v>
      </c>
      <c r="I208" s="13">
        <f t="shared" si="1442"/>
        <v>0</v>
      </c>
      <c r="J208" s="29">
        <v>0</v>
      </c>
      <c r="K208" s="13">
        <v>0</v>
      </c>
      <c r="L208" s="29">
        <v>0</v>
      </c>
      <c r="M208" s="13">
        <f t="shared" si="1443"/>
        <v>0</v>
      </c>
      <c r="N208" s="29">
        <v>0</v>
      </c>
      <c r="O208" s="36">
        <v>0</v>
      </c>
      <c r="P208" s="29">
        <v>0</v>
      </c>
      <c r="Q208" s="13">
        <f t="shared" si="1444"/>
        <v>128.19999999999999</v>
      </c>
      <c r="R208" s="29">
        <v>0</v>
      </c>
      <c r="S208" s="36">
        <v>128.19999999999999</v>
      </c>
      <c r="T208" s="29">
        <v>0</v>
      </c>
      <c r="U208" s="13">
        <f t="shared" si="1445"/>
        <v>0</v>
      </c>
      <c r="V208" s="29">
        <v>0</v>
      </c>
      <c r="W208" s="29">
        <v>0</v>
      </c>
      <c r="X208" s="29">
        <v>0</v>
      </c>
      <c r="Y208" s="13">
        <f t="shared" si="1446"/>
        <v>0</v>
      </c>
      <c r="Z208" s="29">
        <v>0</v>
      </c>
      <c r="AA208" s="29">
        <v>0</v>
      </c>
      <c r="AB208" s="29">
        <v>0</v>
      </c>
      <c r="AC208" s="13">
        <f t="shared" si="1447"/>
        <v>0</v>
      </c>
      <c r="AD208" s="29">
        <v>0</v>
      </c>
      <c r="AE208" s="29">
        <v>0</v>
      </c>
      <c r="AF208" s="29">
        <v>0</v>
      </c>
      <c r="AG208" s="13">
        <f t="shared" si="1448"/>
        <v>0</v>
      </c>
      <c r="AH208" s="29">
        <v>0</v>
      </c>
      <c r="AI208" s="29">
        <v>0</v>
      </c>
      <c r="AJ208" s="29">
        <v>0</v>
      </c>
      <c r="AK208" s="13">
        <f t="shared" si="1449"/>
        <v>0</v>
      </c>
      <c r="AL208" s="29">
        <v>0</v>
      </c>
      <c r="AM208" s="29">
        <v>0</v>
      </c>
      <c r="AN208" s="29">
        <v>0</v>
      </c>
      <c r="AO208" s="13">
        <f t="shared" si="1450"/>
        <v>0</v>
      </c>
      <c r="AP208" s="29">
        <v>0</v>
      </c>
      <c r="AQ208" s="29">
        <v>0</v>
      </c>
      <c r="AR208" s="29">
        <v>0</v>
      </c>
      <c r="AS208" s="13">
        <f t="shared" si="1451"/>
        <v>0</v>
      </c>
      <c r="AT208" s="29">
        <v>0</v>
      </c>
      <c r="AU208" s="29">
        <v>0</v>
      </c>
      <c r="AV208" s="29">
        <v>0</v>
      </c>
      <c r="AW208" s="13">
        <f t="shared" si="1452"/>
        <v>0</v>
      </c>
      <c r="AX208" s="29">
        <v>0</v>
      </c>
      <c r="AY208" s="29">
        <v>0</v>
      </c>
      <c r="AZ208" s="29">
        <v>0</v>
      </c>
    </row>
    <row r="209" spans="1:52" ht="63" x14ac:dyDescent="0.25">
      <c r="A209" s="10" t="s">
        <v>443</v>
      </c>
      <c r="B209" s="45" t="s">
        <v>268</v>
      </c>
      <c r="C209" s="41" t="s">
        <v>22</v>
      </c>
      <c r="D209" s="11" t="s">
        <v>54</v>
      </c>
      <c r="E209" s="13">
        <f t="shared" si="1400"/>
        <v>1340.6</v>
      </c>
      <c r="F209" s="13">
        <f t="shared" si="1401"/>
        <v>0</v>
      </c>
      <c r="G209" s="13">
        <f t="shared" si="1402"/>
        <v>1340.6</v>
      </c>
      <c r="H209" s="13">
        <f t="shared" si="1403"/>
        <v>0</v>
      </c>
      <c r="I209" s="13">
        <f t="shared" si="1442"/>
        <v>0</v>
      </c>
      <c r="J209" s="29">
        <v>0</v>
      </c>
      <c r="K209" s="13">
        <v>0</v>
      </c>
      <c r="L209" s="29">
        <v>0</v>
      </c>
      <c r="M209" s="13">
        <f t="shared" si="1443"/>
        <v>0</v>
      </c>
      <c r="N209" s="29">
        <v>0</v>
      </c>
      <c r="O209" s="36">
        <v>0</v>
      </c>
      <c r="P209" s="29">
        <v>0</v>
      </c>
      <c r="Q209" s="13">
        <f t="shared" si="1444"/>
        <v>1340.6</v>
      </c>
      <c r="R209" s="29">
        <v>0</v>
      </c>
      <c r="S209" s="36">
        <v>1340.6</v>
      </c>
      <c r="T209" s="29">
        <v>0</v>
      </c>
      <c r="U209" s="13">
        <f t="shared" si="1445"/>
        <v>0</v>
      </c>
      <c r="V209" s="29">
        <v>0</v>
      </c>
      <c r="W209" s="29">
        <v>0</v>
      </c>
      <c r="X209" s="29">
        <v>0</v>
      </c>
      <c r="Y209" s="13">
        <f t="shared" si="1446"/>
        <v>0</v>
      </c>
      <c r="Z209" s="29">
        <v>0</v>
      </c>
      <c r="AA209" s="29">
        <v>0</v>
      </c>
      <c r="AB209" s="29">
        <v>0</v>
      </c>
      <c r="AC209" s="13">
        <f t="shared" si="1447"/>
        <v>0</v>
      </c>
      <c r="AD209" s="29">
        <v>0</v>
      </c>
      <c r="AE209" s="29">
        <v>0</v>
      </c>
      <c r="AF209" s="29">
        <v>0</v>
      </c>
      <c r="AG209" s="13">
        <f t="shared" si="1448"/>
        <v>0</v>
      </c>
      <c r="AH209" s="29">
        <v>0</v>
      </c>
      <c r="AI209" s="29">
        <v>0</v>
      </c>
      <c r="AJ209" s="29">
        <v>0</v>
      </c>
      <c r="AK209" s="13">
        <f t="shared" si="1449"/>
        <v>0</v>
      </c>
      <c r="AL209" s="29">
        <v>0</v>
      </c>
      <c r="AM209" s="29">
        <v>0</v>
      </c>
      <c r="AN209" s="29">
        <v>0</v>
      </c>
      <c r="AO209" s="13">
        <f t="shared" si="1450"/>
        <v>0</v>
      </c>
      <c r="AP209" s="29">
        <v>0</v>
      </c>
      <c r="AQ209" s="29">
        <v>0</v>
      </c>
      <c r="AR209" s="29">
        <v>0</v>
      </c>
      <c r="AS209" s="13">
        <f t="shared" si="1451"/>
        <v>0</v>
      </c>
      <c r="AT209" s="29">
        <v>0</v>
      </c>
      <c r="AU209" s="29">
        <v>0</v>
      </c>
      <c r="AV209" s="29">
        <v>0</v>
      </c>
      <c r="AW209" s="13">
        <f t="shared" si="1452"/>
        <v>0</v>
      </c>
      <c r="AX209" s="29">
        <v>0</v>
      </c>
      <c r="AY209" s="29">
        <v>0</v>
      </c>
      <c r="AZ209" s="29">
        <v>0</v>
      </c>
    </row>
    <row r="210" spans="1:52" ht="70.5" customHeight="1" x14ac:dyDescent="0.25">
      <c r="A210" s="10" t="s">
        <v>444</v>
      </c>
      <c r="B210" s="45" t="s">
        <v>269</v>
      </c>
      <c r="C210" s="41" t="s">
        <v>22</v>
      </c>
      <c r="D210" s="11" t="s">
        <v>54</v>
      </c>
      <c r="E210" s="13">
        <f t="shared" si="1400"/>
        <v>1513.1</v>
      </c>
      <c r="F210" s="13">
        <f t="shared" si="1401"/>
        <v>0</v>
      </c>
      <c r="G210" s="13">
        <f t="shared" si="1402"/>
        <v>1513.1</v>
      </c>
      <c r="H210" s="13">
        <f t="shared" si="1403"/>
        <v>0</v>
      </c>
      <c r="I210" s="13">
        <f t="shared" si="1442"/>
        <v>0</v>
      </c>
      <c r="J210" s="29">
        <v>0</v>
      </c>
      <c r="K210" s="13">
        <v>0</v>
      </c>
      <c r="L210" s="29">
        <v>0</v>
      </c>
      <c r="M210" s="13">
        <f t="shared" si="1443"/>
        <v>0</v>
      </c>
      <c r="N210" s="29">
        <v>0</v>
      </c>
      <c r="O210" s="36">
        <v>0</v>
      </c>
      <c r="P210" s="29">
        <v>0</v>
      </c>
      <c r="Q210" s="13">
        <f t="shared" si="1444"/>
        <v>1513.1</v>
      </c>
      <c r="R210" s="29">
        <v>0</v>
      </c>
      <c r="S210" s="36">
        <v>1513.1</v>
      </c>
      <c r="T210" s="29">
        <v>0</v>
      </c>
      <c r="U210" s="13">
        <f t="shared" si="1445"/>
        <v>0</v>
      </c>
      <c r="V210" s="29">
        <v>0</v>
      </c>
      <c r="W210" s="29">
        <v>0</v>
      </c>
      <c r="X210" s="29">
        <v>0</v>
      </c>
      <c r="Y210" s="13">
        <f t="shared" si="1446"/>
        <v>0</v>
      </c>
      <c r="Z210" s="29">
        <v>0</v>
      </c>
      <c r="AA210" s="29">
        <v>0</v>
      </c>
      <c r="AB210" s="29">
        <v>0</v>
      </c>
      <c r="AC210" s="13">
        <f t="shared" si="1447"/>
        <v>0</v>
      </c>
      <c r="AD210" s="29">
        <v>0</v>
      </c>
      <c r="AE210" s="29">
        <v>0</v>
      </c>
      <c r="AF210" s="29">
        <v>0</v>
      </c>
      <c r="AG210" s="13">
        <f t="shared" si="1448"/>
        <v>0</v>
      </c>
      <c r="AH210" s="29">
        <v>0</v>
      </c>
      <c r="AI210" s="29">
        <v>0</v>
      </c>
      <c r="AJ210" s="29">
        <v>0</v>
      </c>
      <c r="AK210" s="13">
        <f t="shared" si="1449"/>
        <v>0</v>
      </c>
      <c r="AL210" s="29">
        <v>0</v>
      </c>
      <c r="AM210" s="29">
        <v>0</v>
      </c>
      <c r="AN210" s="29">
        <v>0</v>
      </c>
      <c r="AO210" s="13">
        <f t="shared" si="1450"/>
        <v>0</v>
      </c>
      <c r="AP210" s="29">
        <v>0</v>
      </c>
      <c r="AQ210" s="29">
        <v>0</v>
      </c>
      <c r="AR210" s="29">
        <v>0</v>
      </c>
      <c r="AS210" s="13">
        <f t="shared" si="1451"/>
        <v>0</v>
      </c>
      <c r="AT210" s="29">
        <v>0</v>
      </c>
      <c r="AU210" s="29">
        <v>0</v>
      </c>
      <c r="AV210" s="29">
        <v>0</v>
      </c>
      <c r="AW210" s="13">
        <f t="shared" si="1452"/>
        <v>0</v>
      </c>
      <c r="AX210" s="29">
        <v>0</v>
      </c>
      <c r="AY210" s="29">
        <v>0</v>
      </c>
      <c r="AZ210" s="29">
        <v>0</v>
      </c>
    </row>
    <row r="211" spans="1:52" ht="70.5" customHeight="1" x14ac:dyDescent="0.25">
      <c r="A211" s="10" t="s">
        <v>477</v>
      </c>
      <c r="B211" s="45" t="s">
        <v>478</v>
      </c>
      <c r="C211" s="41" t="s">
        <v>22</v>
      </c>
      <c r="D211" s="11" t="s">
        <v>54</v>
      </c>
      <c r="E211" s="13">
        <f t="shared" ref="E211" si="1453">I211+M211+Q211+U211+Y211+AC211+AG211+AK211+AO211</f>
        <v>238.1</v>
      </c>
      <c r="F211" s="13">
        <f t="shared" ref="F211" si="1454">J211+N211+R211+V211+Z211+AD211+AH211+AL211+AP211</f>
        <v>0</v>
      </c>
      <c r="G211" s="13">
        <f t="shared" ref="G211" si="1455">K211+O211+S211+W211+AA211+AE211+AI211+AM211+AQ211</f>
        <v>238.1</v>
      </c>
      <c r="H211" s="13">
        <f t="shared" ref="H211" si="1456">L211+P211+T211+X211+AB211+AF211+AJ211+AN211+AR211</f>
        <v>0</v>
      </c>
      <c r="I211" s="13">
        <f t="shared" ref="I211" si="1457">K211</f>
        <v>0</v>
      </c>
      <c r="J211" s="29">
        <v>0</v>
      </c>
      <c r="K211" s="13">
        <v>0</v>
      </c>
      <c r="L211" s="29">
        <v>0</v>
      </c>
      <c r="M211" s="13">
        <f t="shared" ref="M211" si="1458">O211</f>
        <v>0</v>
      </c>
      <c r="N211" s="29">
        <v>0</v>
      </c>
      <c r="O211" s="36">
        <v>0</v>
      </c>
      <c r="P211" s="29">
        <v>0</v>
      </c>
      <c r="Q211" s="13">
        <f t="shared" ref="Q211" si="1459">S211</f>
        <v>0</v>
      </c>
      <c r="R211" s="29">
        <v>0</v>
      </c>
      <c r="S211" s="36">
        <v>0</v>
      </c>
      <c r="T211" s="29">
        <v>0</v>
      </c>
      <c r="U211" s="13">
        <f t="shared" ref="U211" si="1460">W211</f>
        <v>0</v>
      </c>
      <c r="V211" s="29">
        <v>0</v>
      </c>
      <c r="W211" s="29">
        <v>0</v>
      </c>
      <c r="X211" s="29">
        <v>0</v>
      </c>
      <c r="Y211" s="13">
        <f t="shared" ref="Y211" si="1461">AA211</f>
        <v>238.1</v>
      </c>
      <c r="Z211" s="29">
        <v>0</v>
      </c>
      <c r="AA211" s="36">
        <v>238.1</v>
      </c>
      <c r="AB211" s="29">
        <v>0</v>
      </c>
      <c r="AC211" s="13">
        <f t="shared" ref="AC211" si="1462">AE211</f>
        <v>0</v>
      </c>
      <c r="AD211" s="29">
        <v>0</v>
      </c>
      <c r="AE211" s="29">
        <v>0</v>
      </c>
      <c r="AF211" s="29">
        <v>0</v>
      </c>
      <c r="AG211" s="13">
        <f t="shared" ref="AG211" si="1463">AI211</f>
        <v>0</v>
      </c>
      <c r="AH211" s="29">
        <v>0</v>
      </c>
      <c r="AI211" s="29">
        <v>0</v>
      </c>
      <c r="AJ211" s="29">
        <v>0</v>
      </c>
      <c r="AK211" s="13">
        <f t="shared" ref="AK211" si="1464">AM211</f>
        <v>0</v>
      </c>
      <c r="AL211" s="29">
        <v>0</v>
      </c>
      <c r="AM211" s="29">
        <v>0</v>
      </c>
      <c r="AN211" s="29">
        <v>0</v>
      </c>
      <c r="AO211" s="13">
        <f t="shared" ref="AO211" si="1465">AQ211</f>
        <v>0</v>
      </c>
      <c r="AP211" s="29">
        <v>0</v>
      </c>
      <c r="AQ211" s="29">
        <v>0</v>
      </c>
      <c r="AR211" s="29">
        <v>0</v>
      </c>
      <c r="AS211" s="13">
        <f t="shared" ref="AS211" si="1466">AU211</f>
        <v>0</v>
      </c>
      <c r="AT211" s="29">
        <v>0</v>
      </c>
      <c r="AU211" s="29">
        <v>0</v>
      </c>
      <c r="AV211" s="29">
        <v>0</v>
      </c>
      <c r="AW211" s="13">
        <f t="shared" ref="AW211" si="1467">AY211</f>
        <v>0</v>
      </c>
      <c r="AX211" s="29">
        <v>0</v>
      </c>
      <c r="AY211" s="29">
        <v>0</v>
      </c>
      <c r="AZ211" s="29">
        <v>0</v>
      </c>
    </row>
    <row r="212" spans="1:52" ht="63.75" customHeight="1" x14ac:dyDescent="0.25">
      <c r="A212" s="10" t="s">
        <v>206</v>
      </c>
      <c r="B212" s="106" t="s">
        <v>446</v>
      </c>
      <c r="C212" s="106"/>
      <c r="D212" s="106"/>
      <c r="E212" s="8">
        <f>SUM(E213)</f>
        <v>87.6</v>
      </c>
      <c r="F212" s="8">
        <f t="shared" ref="F212:AZ212" si="1468">SUM(F213)</f>
        <v>0</v>
      </c>
      <c r="G212" s="8">
        <f t="shared" si="1468"/>
        <v>87.6</v>
      </c>
      <c r="H212" s="8">
        <f t="shared" si="1468"/>
        <v>0</v>
      </c>
      <c r="I212" s="8">
        <f t="shared" si="1468"/>
        <v>0</v>
      </c>
      <c r="J212" s="8">
        <f t="shared" si="1468"/>
        <v>0</v>
      </c>
      <c r="K212" s="8">
        <f t="shared" si="1468"/>
        <v>0</v>
      </c>
      <c r="L212" s="8">
        <f t="shared" si="1468"/>
        <v>0</v>
      </c>
      <c r="M212" s="8">
        <f t="shared" si="1468"/>
        <v>0</v>
      </c>
      <c r="N212" s="8">
        <f t="shared" si="1468"/>
        <v>0</v>
      </c>
      <c r="O212" s="8">
        <f t="shared" si="1468"/>
        <v>0</v>
      </c>
      <c r="P212" s="8">
        <f t="shared" si="1468"/>
        <v>0</v>
      </c>
      <c r="Q212" s="8">
        <f t="shared" si="1468"/>
        <v>0</v>
      </c>
      <c r="R212" s="8">
        <f t="shared" si="1468"/>
        <v>0</v>
      </c>
      <c r="S212" s="8">
        <f t="shared" si="1468"/>
        <v>0</v>
      </c>
      <c r="T212" s="8">
        <f t="shared" si="1468"/>
        <v>0</v>
      </c>
      <c r="U212" s="8">
        <f t="shared" si="1468"/>
        <v>0</v>
      </c>
      <c r="V212" s="8">
        <f t="shared" si="1468"/>
        <v>0</v>
      </c>
      <c r="W212" s="8">
        <f t="shared" si="1468"/>
        <v>0</v>
      </c>
      <c r="X212" s="8">
        <f t="shared" si="1468"/>
        <v>0</v>
      </c>
      <c r="Y212" s="8">
        <f t="shared" si="1468"/>
        <v>87.6</v>
      </c>
      <c r="Z212" s="8">
        <f t="shared" si="1468"/>
        <v>0</v>
      </c>
      <c r="AA212" s="8">
        <f t="shared" si="1468"/>
        <v>87.6</v>
      </c>
      <c r="AB212" s="8">
        <f t="shared" si="1468"/>
        <v>0</v>
      </c>
      <c r="AC212" s="8">
        <f t="shared" si="1468"/>
        <v>0</v>
      </c>
      <c r="AD212" s="8">
        <f t="shared" si="1468"/>
        <v>0</v>
      </c>
      <c r="AE212" s="8">
        <f t="shared" si="1468"/>
        <v>0</v>
      </c>
      <c r="AF212" s="8">
        <f t="shared" si="1468"/>
        <v>0</v>
      </c>
      <c r="AG212" s="8">
        <f t="shared" si="1468"/>
        <v>0</v>
      </c>
      <c r="AH212" s="8">
        <f t="shared" si="1468"/>
        <v>0</v>
      </c>
      <c r="AI212" s="8">
        <f t="shared" si="1468"/>
        <v>0</v>
      </c>
      <c r="AJ212" s="8">
        <f t="shared" si="1468"/>
        <v>0</v>
      </c>
      <c r="AK212" s="8">
        <f t="shared" si="1468"/>
        <v>0</v>
      </c>
      <c r="AL212" s="8">
        <f t="shared" si="1468"/>
        <v>0</v>
      </c>
      <c r="AM212" s="8">
        <f t="shared" si="1468"/>
        <v>0</v>
      </c>
      <c r="AN212" s="8">
        <f t="shared" si="1468"/>
        <v>0</v>
      </c>
      <c r="AO212" s="8">
        <f t="shared" si="1468"/>
        <v>0</v>
      </c>
      <c r="AP212" s="8">
        <f t="shared" si="1468"/>
        <v>0</v>
      </c>
      <c r="AQ212" s="8">
        <f t="shared" si="1468"/>
        <v>0</v>
      </c>
      <c r="AR212" s="8">
        <f t="shared" si="1468"/>
        <v>0</v>
      </c>
      <c r="AS212" s="8">
        <f t="shared" si="1468"/>
        <v>0</v>
      </c>
      <c r="AT212" s="8">
        <f t="shared" si="1468"/>
        <v>0</v>
      </c>
      <c r="AU212" s="8">
        <f t="shared" si="1468"/>
        <v>0</v>
      </c>
      <c r="AV212" s="8">
        <f t="shared" si="1468"/>
        <v>0</v>
      </c>
      <c r="AW212" s="8">
        <f t="shared" si="1468"/>
        <v>0</v>
      </c>
      <c r="AX212" s="8">
        <f t="shared" si="1468"/>
        <v>0</v>
      </c>
      <c r="AY212" s="8">
        <f t="shared" si="1468"/>
        <v>0</v>
      </c>
      <c r="AZ212" s="8">
        <f t="shared" si="1468"/>
        <v>0</v>
      </c>
    </row>
    <row r="213" spans="1:52" ht="149.25" customHeight="1" x14ac:dyDescent="0.25">
      <c r="A213" s="10" t="s">
        <v>447</v>
      </c>
      <c r="B213" s="45" t="s">
        <v>448</v>
      </c>
      <c r="C213" s="41" t="s">
        <v>22</v>
      </c>
      <c r="D213" s="11" t="s">
        <v>54</v>
      </c>
      <c r="E213" s="13">
        <f t="shared" ref="E213" si="1469">I213+M213+Q213+U213+Y213+AC213+AG213+AK213+AO213</f>
        <v>87.6</v>
      </c>
      <c r="F213" s="13">
        <f t="shared" ref="F213" si="1470">J213+N213+R213+V213+Z213+AD213+AH213+AL213+AP213</f>
        <v>0</v>
      </c>
      <c r="G213" s="13">
        <f t="shared" ref="G213" si="1471">K213+O213+S213+W213+AA213+AE213+AI213+AM213+AQ213</f>
        <v>87.6</v>
      </c>
      <c r="H213" s="13">
        <f t="shared" ref="H213" si="1472">L213+P213+T213+X213+AB213+AF213+AJ213+AN213+AR213</f>
        <v>0</v>
      </c>
      <c r="I213" s="13">
        <f t="shared" ref="I213" si="1473">K213</f>
        <v>0</v>
      </c>
      <c r="J213" s="29">
        <v>0</v>
      </c>
      <c r="K213" s="13">
        <v>0</v>
      </c>
      <c r="L213" s="29">
        <v>0</v>
      </c>
      <c r="M213" s="13">
        <f t="shared" ref="M213" si="1474">O213</f>
        <v>0</v>
      </c>
      <c r="N213" s="29">
        <v>0</v>
      </c>
      <c r="O213" s="36">
        <v>0</v>
      </c>
      <c r="P213" s="29">
        <v>0</v>
      </c>
      <c r="Q213" s="13">
        <f t="shared" ref="Q213" si="1475">S213</f>
        <v>0</v>
      </c>
      <c r="R213" s="29">
        <v>0</v>
      </c>
      <c r="S213" s="36">
        <v>0</v>
      </c>
      <c r="T213" s="29">
        <v>0</v>
      </c>
      <c r="U213" s="13">
        <f t="shared" ref="U213" si="1476">W213</f>
        <v>0</v>
      </c>
      <c r="V213" s="29">
        <v>0</v>
      </c>
      <c r="W213" s="29">
        <v>0</v>
      </c>
      <c r="X213" s="29">
        <v>0</v>
      </c>
      <c r="Y213" s="13">
        <f t="shared" ref="Y213" si="1477">AA213</f>
        <v>87.6</v>
      </c>
      <c r="Z213" s="29">
        <v>0</v>
      </c>
      <c r="AA213" s="36">
        <v>87.6</v>
      </c>
      <c r="AB213" s="29">
        <v>0</v>
      </c>
      <c r="AC213" s="13">
        <f t="shared" ref="AC213" si="1478">AE213</f>
        <v>0</v>
      </c>
      <c r="AD213" s="29">
        <v>0</v>
      </c>
      <c r="AE213" s="29">
        <v>0</v>
      </c>
      <c r="AF213" s="29">
        <v>0</v>
      </c>
      <c r="AG213" s="13">
        <f t="shared" ref="AG213" si="1479">AI213</f>
        <v>0</v>
      </c>
      <c r="AH213" s="29">
        <v>0</v>
      </c>
      <c r="AI213" s="29">
        <v>0</v>
      </c>
      <c r="AJ213" s="29">
        <v>0</v>
      </c>
      <c r="AK213" s="13">
        <f t="shared" ref="AK213" si="1480">AM213</f>
        <v>0</v>
      </c>
      <c r="AL213" s="29">
        <v>0</v>
      </c>
      <c r="AM213" s="29">
        <v>0</v>
      </c>
      <c r="AN213" s="29">
        <v>0</v>
      </c>
      <c r="AO213" s="13">
        <f t="shared" ref="AO213" si="1481">AQ213</f>
        <v>0</v>
      </c>
      <c r="AP213" s="29">
        <v>0</v>
      </c>
      <c r="AQ213" s="29">
        <v>0</v>
      </c>
      <c r="AR213" s="29">
        <v>0</v>
      </c>
      <c r="AS213" s="13">
        <f t="shared" ref="AS213" si="1482">AU213</f>
        <v>0</v>
      </c>
      <c r="AT213" s="29">
        <v>0</v>
      </c>
      <c r="AU213" s="29">
        <v>0</v>
      </c>
      <c r="AV213" s="29">
        <v>0</v>
      </c>
      <c r="AW213" s="13">
        <f t="shared" ref="AW213" si="1483">AY213</f>
        <v>0</v>
      </c>
      <c r="AX213" s="29">
        <v>0</v>
      </c>
      <c r="AY213" s="29">
        <v>0</v>
      </c>
      <c r="AZ213" s="29">
        <v>0</v>
      </c>
    </row>
    <row r="214" spans="1:52" ht="43.5" customHeight="1" x14ac:dyDescent="0.25">
      <c r="A214" s="10" t="s">
        <v>73</v>
      </c>
      <c r="B214" s="107" t="s">
        <v>75</v>
      </c>
      <c r="C214" s="106"/>
      <c r="D214" s="106"/>
      <c r="E214" s="8">
        <f>SUM(E215)</f>
        <v>101.1</v>
      </c>
      <c r="F214" s="8">
        <f t="shared" ref="F214:AZ214" si="1484">SUM(F215)</f>
        <v>0</v>
      </c>
      <c r="G214" s="8">
        <f t="shared" si="1484"/>
        <v>101.1</v>
      </c>
      <c r="H214" s="8">
        <f t="shared" si="1484"/>
        <v>0</v>
      </c>
      <c r="I214" s="8">
        <f t="shared" si="1484"/>
        <v>33.1</v>
      </c>
      <c r="J214" s="8">
        <f t="shared" si="1484"/>
        <v>0</v>
      </c>
      <c r="K214" s="8">
        <f t="shared" si="1484"/>
        <v>33.1</v>
      </c>
      <c r="L214" s="8">
        <f t="shared" si="1484"/>
        <v>0</v>
      </c>
      <c r="M214" s="8">
        <f t="shared" si="1484"/>
        <v>0</v>
      </c>
      <c r="N214" s="8">
        <f t="shared" si="1484"/>
        <v>0</v>
      </c>
      <c r="O214" s="8">
        <f t="shared" si="1484"/>
        <v>0</v>
      </c>
      <c r="P214" s="8">
        <f t="shared" si="1484"/>
        <v>0</v>
      </c>
      <c r="Q214" s="8">
        <f t="shared" si="1484"/>
        <v>20</v>
      </c>
      <c r="R214" s="8">
        <f t="shared" si="1484"/>
        <v>0</v>
      </c>
      <c r="S214" s="8">
        <f t="shared" si="1484"/>
        <v>20</v>
      </c>
      <c r="T214" s="8">
        <f t="shared" si="1484"/>
        <v>0</v>
      </c>
      <c r="U214" s="8">
        <f t="shared" si="1484"/>
        <v>0</v>
      </c>
      <c r="V214" s="8">
        <f t="shared" si="1484"/>
        <v>0</v>
      </c>
      <c r="W214" s="8">
        <f t="shared" si="1484"/>
        <v>0</v>
      </c>
      <c r="X214" s="8">
        <f t="shared" si="1484"/>
        <v>0</v>
      </c>
      <c r="Y214" s="8">
        <f t="shared" si="1484"/>
        <v>48</v>
      </c>
      <c r="Z214" s="8">
        <f t="shared" si="1484"/>
        <v>0</v>
      </c>
      <c r="AA214" s="8">
        <f t="shared" si="1484"/>
        <v>48</v>
      </c>
      <c r="AB214" s="8">
        <f t="shared" si="1484"/>
        <v>0</v>
      </c>
      <c r="AC214" s="8">
        <f t="shared" si="1484"/>
        <v>0</v>
      </c>
      <c r="AD214" s="8">
        <f t="shared" si="1484"/>
        <v>0</v>
      </c>
      <c r="AE214" s="8">
        <f t="shared" si="1484"/>
        <v>0</v>
      </c>
      <c r="AF214" s="8">
        <f t="shared" si="1484"/>
        <v>0</v>
      </c>
      <c r="AG214" s="8">
        <f t="shared" si="1484"/>
        <v>0</v>
      </c>
      <c r="AH214" s="8">
        <f t="shared" si="1484"/>
        <v>0</v>
      </c>
      <c r="AI214" s="8">
        <f t="shared" si="1484"/>
        <v>0</v>
      </c>
      <c r="AJ214" s="8">
        <f t="shared" si="1484"/>
        <v>0</v>
      </c>
      <c r="AK214" s="8">
        <f t="shared" si="1484"/>
        <v>0</v>
      </c>
      <c r="AL214" s="8">
        <f t="shared" si="1484"/>
        <v>0</v>
      </c>
      <c r="AM214" s="8">
        <f t="shared" si="1484"/>
        <v>0</v>
      </c>
      <c r="AN214" s="8">
        <f t="shared" si="1484"/>
        <v>0</v>
      </c>
      <c r="AO214" s="8">
        <f t="shared" si="1484"/>
        <v>0</v>
      </c>
      <c r="AP214" s="8">
        <f t="shared" si="1484"/>
        <v>0</v>
      </c>
      <c r="AQ214" s="8">
        <f t="shared" si="1484"/>
        <v>0</v>
      </c>
      <c r="AR214" s="8">
        <f t="shared" si="1484"/>
        <v>0</v>
      </c>
      <c r="AS214" s="8">
        <f t="shared" si="1484"/>
        <v>0</v>
      </c>
      <c r="AT214" s="8">
        <f t="shared" si="1484"/>
        <v>0</v>
      </c>
      <c r="AU214" s="8">
        <f t="shared" si="1484"/>
        <v>0</v>
      </c>
      <c r="AV214" s="8">
        <f t="shared" si="1484"/>
        <v>0</v>
      </c>
      <c r="AW214" s="8">
        <f t="shared" si="1484"/>
        <v>0</v>
      </c>
      <c r="AX214" s="8">
        <f t="shared" si="1484"/>
        <v>0</v>
      </c>
      <c r="AY214" s="8">
        <f t="shared" si="1484"/>
        <v>0</v>
      </c>
      <c r="AZ214" s="8">
        <f t="shared" si="1484"/>
        <v>0</v>
      </c>
    </row>
    <row r="215" spans="1:52" ht="94.5" x14ac:dyDescent="0.25">
      <c r="A215" s="10" t="s">
        <v>74</v>
      </c>
      <c r="B215" s="20" t="s">
        <v>76</v>
      </c>
      <c r="C215" s="11" t="s">
        <v>22</v>
      </c>
      <c r="D215" s="11" t="s">
        <v>23</v>
      </c>
      <c r="E215" s="13">
        <f>I215+M215+Q215+U215+Y215+AC215+AG215+AK215+AO215</f>
        <v>101.1</v>
      </c>
      <c r="F215" s="13">
        <f>J215+N215+R215+V215+Z215+AD215+AH215+AL215+AP215</f>
        <v>0</v>
      </c>
      <c r="G215" s="13">
        <f>K215+O215+S215+W215+AA215+AE215+AI215+AM215+AQ215</f>
        <v>101.1</v>
      </c>
      <c r="H215" s="13">
        <f>L215+P215+T215+X215+AB215+AF215+AJ215+AN215+AR215</f>
        <v>0</v>
      </c>
      <c r="I215" s="13">
        <f>K215</f>
        <v>33.1</v>
      </c>
      <c r="J215" s="29">
        <v>0</v>
      </c>
      <c r="K215" s="13">
        <f>25.8+7.3</f>
        <v>33.1</v>
      </c>
      <c r="L215" s="29">
        <v>0</v>
      </c>
      <c r="M215" s="13">
        <f>O215</f>
        <v>0</v>
      </c>
      <c r="N215" s="29">
        <v>0</v>
      </c>
      <c r="O215" s="29">
        <v>0</v>
      </c>
      <c r="P215" s="29">
        <v>0</v>
      </c>
      <c r="Q215" s="13">
        <f t="shared" ref="Q215" si="1485">S215</f>
        <v>20</v>
      </c>
      <c r="R215" s="29">
        <v>0</v>
      </c>
      <c r="S215" s="29">
        <f>24-4</f>
        <v>20</v>
      </c>
      <c r="T215" s="29">
        <v>0</v>
      </c>
      <c r="U215" s="13">
        <f t="shared" ref="U215" si="1486">W215</f>
        <v>0</v>
      </c>
      <c r="V215" s="29">
        <v>0</v>
      </c>
      <c r="W215" s="29">
        <v>0</v>
      </c>
      <c r="X215" s="29">
        <v>0</v>
      </c>
      <c r="Y215" s="13">
        <f t="shared" ref="Y215" si="1487">AA215</f>
        <v>48</v>
      </c>
      <c r="Z215" s="29">
        <v>0</v>
      </c>
      <c r="AA215" s="36">
        <f>24+24</f>
        <v>48</v>
      </c>
      <c r="AB215" s="29">
        <v>0</v>
      </c>
      <c r="AC215" s="13">
        <f t="shared" ref="AC215" si="1488">AE215</f>
        <v>0</v>
      </c>
      <c r="AD215" s="29">
        <v>0</v>
      </c>
      <c r="AE215" s="29">
        <v>0</v>
      </c>
      <c r="AF215" s="29">
        <v>0</v>
      </c>
      <c r="AG215" s="13">
        <f t="shared" ref="AG215" si="1489">AI215</f>
        <v>0</v>
      </c>
      <c r="AH215" s="29">
        <v>0</v>
      </c>
      <c r="AI215" s="29">
        <v>0</v>
      </c>
      <c r="AJ215" s="29">
        <v>0</v>
      </c>
      <c r="AK215" s="13">
        <f t="shared" ref="AK215" si="1490">AM215</f>
        <v>0</v>
      </c>
      <c r="AL215" s="29">
        <v>0</v>
      </c>
      <c r="AM215" s="29">
        <v>0</v>
      </c>
      <c r="AN215" s="29">
        <v>0</v>
      </c>
      <c r="AO215" s="13">
        <f t="shared" ref="AO215" si="1491">AQ215</f>
        <v>0</v>
      </c>
      <c r="AP215" s="29">
        <v>0</v>
      </c>
      <c r="AQ215" s="29">
        <v>0</v>
      </c>
      <c r="AR215" s="29">
        <v>0</v>
      </c>
      <c r="AS215" s="13">
        <f t="shared" ref="AS215" si="1492">AU215</f>
        <v>0</v>
      </c>
      <c r="AT215" s="29">
        <v>0</v>
      </c>
      <c r="AU215" s="29">
        <v>0</v>
      </c>
      <c r="AV215" s="29">
        <v>0</v>
      </c>
      <c r="AW215" s="13">
        <f t="shared" ref="AW215" si="1493">AY215</f>
        <v>0</v>
      </c>
      <c r="AX215" s="29">
        <v>0</v>
      </c>
      <c r="AY215" s="29">
        <v>0</v>
      </c>
      <c r="AZ215" s="29">
        <v>0</v>
      </c>
    </row>
    <row r="216" spans="1:52" ht="43.5" customHeight="1" x14ac:dyDescent="0.25">
      <c r="A216" s="10" t="s">
        <v>125</v>
      </c>
      <c r="B216" s="106" t="s">
        <v>127</v>
      </c>
      <c r="C216" s="106"/>
      <c r="D216" s="106"/>
      <c r="E216" s="8">
        <f>SUM(E217:E228)</f>
        <v>3467.7000000000007</v>
      </c>
      <c r="F216" s="8">
        <f t="shared" ref="F216:AZ216" si="1494">SUM(F217:F228)</f>
        <v>0</v>
      </c>
      <c r="G216" s="8">
        <f t="shared" si="1494"/>
        <v>3467.7000000000007</v>
      </c>
      <c r="H216" s="8">
        <f t="shared" si="1494"/>
        <v>0</v>
      </c>
      <c r="I216" s="8">
        <f t="shared" si="1494"/>
        <v>63.7</v>
      </c>
      <c r="J216" s="8">
        <f t="shared" si="1494"/>
        <v>0</v>
      </c>
      <c r="K216" s="8">
        <f t="shared" si="1494"/>
        <v>63.7</v>
      </c>
      <c r="L216" s="8">
        <f t="shared" si="1494"/>
        <v>0</v>
      </c>
      <c r="M216" s="8">
        <f t="shared" si="1494"/>
        <v>689.9</v>
      </c>
      <c r="N216" s="8">
        <f t="shared" si="1494"/>
        <v>0</v>
      </c>
      <c r="O216" s="8">
        <f t="shared" si="1494"/>
        <v>689.9</v>
      </c>
      <c r="P216" s="8">
        <f t="shared" si="1494"/>
        <v>0</v>
      </c>
      <c r="Q216" s="8">
        <f t="shared" si="1494"/>
        <v>1133.6999999999998</v>
      </c>
      <c r="R216" s="8">
        <f t="shared" si="1494"/>
        <v>0</v>
      </c>
      <c r="S216" s="8">
        <f t="shared" si="1494"/>
        <v>1133.6999999999998</v>
      </c>
      <c r="T216" s="8">
        <f t="shared" si="1494"/>
        <v>0</v>
      </c>
      <c r="U216" s="8">
        <f t="shared" si="1494"/>
        <v>887.4</v>
      </c>
      <c r="V216" s="8">
        <f t="shared" si="1494"/>
        <v>0</v>
      </c>
      <c r="W216" s="8">
        <f t="shared" si="1494"/>
        <v>887.4</v>
      </c>
      <c r="X216" s="8">
        <f t="shared" si="1494"/>
        <v>0</v>
      </c>
      <c r="Y216" s="8">
        <f t="shared" si="1494"/>
        <v>693</v>
      </c>
      <c r="Z216" s="8">
        <f t="shared" si="1494"/>
        <v>0</v>
      </c>
      <c r="AA216" s="8">
        <f t="shared" si="1494"/>
        <v>693</v>
      </c>
      <c r="AB216" s="8">
        <f t="shared" si="1494"/>
        <v>0</v>
      </c>
      <c r="AC216" s="8">
        <f t="shared" si="1494"/>
        <v>0</v>
      </c>
      <c r="AD216" s="8">
        <f t="shared" si="1494"/>
        <v>0</v>
      </c>
      <c r="AE216" s="8">
        <f t="shared" si="1494"/>
        <v>0</v>
      </c>
      <c r="AF216" s="8">
        <f t="shared" si="1494"/>
        <v>0</v>
      </c>
      <c r="AG216" s="8">
        <f t="shared" si="1494"/>
        <v>0</v>
      </c>
      <c r="AH216" s="8">
        <f t="shared" si="1494"/>
        <v>0</v>
      </c>
      <c r="AI216" s="8">
        <f t="shared" si="1494"/>
        <v>0</v>
      </c>
      <c r="AJ216" s="8">
        <f t="shared" si="1494"/>
        <v>0</v>
      </c>
      <c r="AK216" s="8">
        <f t="shared" si="1494"/>
        <v>0</v>
      </c>
      <c r="AL216" s="8">
        <f t="shared" si="1494"/>
        <v>0</v>
      </c>
      <c r="AM216" s="8">
        <f t="shared" si="1494"/>
        <v>0</v>
      </c>
      <c r="AN216" s="8">
        <f t="shared" si="1494"/>
        <v>0</v>
      </c>
      <c r="AO216" s="8">
        <f t="shared" si="1494"/>
        <v>0</v>
      </c>
      <c r="AP216" s="8">
        <f t="shared" si="1494"/>
        <v>0</v>
      </c>
      <c r="AQ216" s="8">
        <f t="shared" si="1494"/>
        <v>0</v>
      </c>
      <c r="AR216" s="8">
        <f t="shared" si="1494"/>
        <v>0</v>
      </c>
      <c r="AS216" s="8">
        <f t="shared" si="1494"/>
        <v>0</v>
      </c>
      <c r="AT216" s="8">
        <f t="shared" si="1494"/>
        <v>0</v>
      </c>
      <c r="AU216" s="8">
        <f t="shared" si="1494"/>
        <v>0</v>
      </c>
      <c r="AV216" s="8">
        <f t="shared" si="1494"/>
        <v>0</v>
      </c>
      <c r="AW216" s="8">
        <f t="shared" si="1494"/>
        <v>0</v>
      </c>
      <c r="AX216" s="8">
        <f t="shared" si="1494"/>
        <v>0</v>
      </c>
      <c r="AY216" s="8">
        <f t="shared" si="1494"/>
        <v>0</v>
      </c>
      <c r="AZ216" s="8">
        <f t="shared" si="1494"/>
        <v>0</v>
      </c>
    </row>
    <row r="217" spans="1:52" ht="94.5" x14ac:dyDescent="0.25">
      <c r="A217" s="10" t="s">
        <v>126</v>
      </c>
      <c r="B217" s="20" t="s">
        <v>136</v>
      </c>
      <c r="C217" s="11" t="s">
        <v>22</v>
      </c>
      <c r="D217" s="11" t="s">
        <v>54</v>
      </c>
      <c r="E217" s="13">
        <f t="shared" ref="E217:H224" si="1495">I217+M217+Q217+U217+Y217+AC217+AG217+AK217+AO217</f>
        <v>63.7</v>
      </c>
      <c r="F217" s="13">
        <f t="shared" si="1495"/>
        <v>0</v>
      </c>
      <c r="G217" s="13">
        <f t="shared" si="1495"/>
        <v>63.7</v>
      </c>
      <c r="H217" s="13">
        <f t="shared" si="1495"/>
        <v>0</v>
      </c>
      <c r="I217" s="13">
        <f t="shared" ref="I217:I223" si="1496">K217</f>
        <v>63.7</v>
      </c>
      <c r="J217" s="29">
        <v>0</v>
      </c>
      <c r="K217" s="13">
        <v>63.7</v>
      </c>
      <c r="L217" s="29">
        <v>0</v>
      </c>
      <c r="M217" s="13">
        <f t="shared" ref="M217:M223" si="1497">O217</f>
        <v>0</v>
      </c>
      <c r="N217" s="29">
        <v>0</v>
      </c>
      <c r="O217" s="29">
        <v>0</v>
      </c>
      <c r="P217" s="29">
        <v>0</v>
      </c>
      <c r="Q217" s="13">
        <f t="shared" ref="Q217" si="1498">S217</f>
        <v>0</v>
      </c>
      <c r="R217" s="29">
        <v>0</v>
      </c>
      <c r="S217" s="29">
        <v>0</v>
      </c>
      <c r="T217" s="29">
        <v>0</v>
      </c>
      <c r="U217" s="13">
        <f t="shared" ref="U217" si="1499">W217</f>
        <v>0</v>
      </c>
      <c r="V217" s="29">
        <v>0</v>
      </c>
      <c r="W217" s="29">
        <v>0</v>
      </c>
      <c r="X217" s="29">
        <v>0</v>
      </c>
      <c r="Y217" s="13">
        <f t="shared" ref="Y217" si="1500">AA217</f>
        <v>0</v>
      </c>
      <c r="Z217" s="29">
        <v>0</v>
      </c>
      <c r="AA217" s="29">
        <v>0</v>
      </c>
      <c r="AB217" s="29">
        <v>0</v>
      </c>
      <c r="AC217" s="13">
        <f t="shared" ref="AC217" si="1501">AE217</f>
        <v>0</v>
      </c>
      <c r="AD217" s="29">
        <v>0</v>
      </c>
      <c r="AE217" s="29">
        <v>0</v>
      </c>
      <c r="AF217" s="29">
        <v>0</v>
      </c>
      <c r="AG217" s="13">
        <f t="shared" ref="AG217" si="1502">AI217</f>
        <v>0</v>
      </c>
      <c r="AH217" s="29">
        <v>0</v>
      </c>
      <c r="AI217" s="29">
        <v>0</v>
      </c>
      <c r="AJ217" s="29">
        <v>0</v>
      </c>
      <c r="AK217" s="13">
        <f t="shared" ref="AK217" si="1503">AM217</f>
        <v>0</v>
      </c>
      <c r="AL217" s="29">
        <v>0</v>
      </c>
      <c r="AM217" s="29">
        <v>0</v>
      </c>
      <c r="AN217" s="29">
        <v>0</v>
      </c>
      <c r="AO217" s="13">
        <f t="shared" ref="AO217" si="1504">AQ217</f>
        <v>0</v>
      </c>
      <c r="AP217" s="29">
        <v>0</v>
      </c>
      <c r="AQ217" s="29">
        <v>0</v>
      </c>
      <c r="AR217" s="29">
        <v>0</v>
      </c>
      <c r="AS217" s="13">
        <f t="shared" ref="AS217" si="1505">AU217</f>
        <v>0</v>
      </c>
      <c r="AT217" s="29">
        <v>0</v>
      </c>
      <c r="AU217" s="29">
        <v>0</v>
      </c>
      <c r="AV217" s="29">
        <v>0</v>
      </c>
      <c r="AW217" s="13">
        <f t="shared" ref="AW217" si="1506">AY217</f>
        <v>0</v>
      </c>
      <c r="AX217" s="29">
        <v>0</v>
      </c>
      <c r="AY217" s="29">
        <v>0</v>
      </c>
      <c r="AZ217" s="29">
        <v>0</v>
      </c>
    </row>
    <row r="218" spans="1:52" ht="78.75" x14ac:dyDescent="0.25">
      <c r="A218" s="10" t="s">
        <v>138</v>
      </c>
      <c r="B218" s="20" t="s">
        <v>221</v>
      </c>
      <c r="C218" s="11" t="s">
        <v>22</v>
      </c>
      <c r="D218" s="11" t="s">
        <v>54</v>
      </c>
      <c r="E218" s="13">
        <f t="shared" si="1495"/>
        <v>689.9</v>
      </c>
      <c r="F218" s="13">
        <f t="shared" si="1495"/>
        <v>0</v>
      </c>
      <c r="G218" s="13">
        <f t="shared" si="1495"/>
        <v>689.9</v>
      </c>
      <c r="H218" s="13">
        <f t="shared" si="1495"/>
        <v>0</v>
      </c>
      <c r="I218" s="13">
        <f t="shared" si="1496"/>
        <v>0</v>
      </c>
      <c r="J218" s="29">
        <v>0</v>
      </c>
      <c r="K218" s="13">
        <v>0</v>
      </c>
      <c r="L218" s="29">
        <v>0</v>
      </c>
      <c r="M218" s="13">
        <f t="shared" si="1497"/>
        <v>689.9</v>
      </c>
      <c r="N218" s="29">
        <v>0</v>
      </c>
      <c r="O218" s="36">
        <v>689.9</v>
      </c>
      <c r="P218" s="29">
        <v>0</v>
      </c>
      <c r="Q218" s="13">
        <f t="shared" ref="Q218" si="1507">S218</f>
        <v>0</v>
      </c>
      <c r="R218" s="29">
        <v>0</v>
      </c>
      <c r="S218" s="29">
        <v>0</v>
      </c>
      <c r="T218" s="29">
        <v>0</v>
      </c>
      <c r="U218" s="13">
        <f t="shared" ref="U218" si="1508">W218</f>
        <v>0</v>
      </c>
      <c r="V218" s="29">
        <v>0</v>
      </c>
      <c r="W218" s="29">
        <v>0</v>
      </c>
      <c r="X218" s="29">
        <v>0</v>
      </c>
      <c r="Y218" s="13">
        <f t="shared" ref="Y218" si="1509">AA218</f>
        <v>0</v>
      </c>
      <c r="Z218" s="29">
        <v>0</v>
      </c>
      <c r="AA218" s="29">
        <v>0</v>
      </c>
      <c r="AB218" s="29">
        <v>0</v>
      </c>
      <c r="AC218" s="13">
        <f t="shared" ref="AC218" si="1510">AE218</f>
        <v>0</v>
      </c>
      <c r="AD218" s="29">
        <v>0</v>
      </c>
      <c r="AE218" s="29">
        <v>0</v>
      </c>
      <c r="AF218" s="29">
        <v>0</v>
      </c>
      <c r="AG218" s="13">
        <f t="shared" ref="AG218" si="1511">AI218</f>
        <v>0</v>
      </c>
      <c r="AH218" s="29">
        <v>0</v>
      </c>
      <c r="AI218" s="29">
        <v>0</v>
      </c>
      <c r="AJ218" s="29">
        <v>0</v>
      </c>
      <c r="AK218" s="13">
        <f t="shared" ref="AK218" si="1512">AM218</f>
        <v>0</v>
      </c>
      <c r="AL218" s="29">
        <v>0</v>
      </c>
      <c r="AM218" s="29">
        <v>0</v>
      </c>
      <c r="AN218" s="29">
        <v>0</v>
      </c>
      <c r="AO218" s="13">
        <f t="shared" ref="AO218" si="1513">AQ218</f>
        <v>0</v>
      </c>
      <c r="AP218" s="29">
        <v>0</v>
      </c>
      <c r="AQ218" s="29">
        <v>0</v>
      </c>
      <c r="AR218" s="29">
        <v>0</v>
      </c>
      <c r="AS218" s="13">
        <f t="shared" ref="AS218" si="1514">AU218</f>
        <v>0</v>
      </c>
      <c r="AT218" s="29">
        <v>0</v>
      </c>
      <c r="AU218" s="29">
        <v>0</v>
      </c>
      <c r="AV218" s="29">
        <v>0</v>
      </c>
      <c r="AW218" s="13">
        <f t="shared" ref="AW218" si="1515">AY218</f>
        <v>0</v>
      </c>
      <c r="AX218" s="29">
        <v>0</v>
      </c>
      <c r="AY218" s="29">
        <v>0</v>
      </c>
      <c r="AZ218" s="29">
        <v>0</v>
      </c>
    </row>
    <row r="219" spans="1:52" ht="78.75" x14ac:dyDescent="0.25">
      <c r="A219" s="10" t="s">
        <v>301</v>
      </c>
      <c r="B219" s="20" t="s">
        <v>299</v>
      </c>
      <c r="C219" s="11" t="s">
        <v>22</v>
      </c>
      <c r="D219" s="11" t="s">
        <v>54</v>
      </c>
      <c r="E219" s="13">
        <f t="shared" si="1495"/>
        <v>809.4</v>
      </c>
      <c r="F219" s="13">
        <f t="shared" si="1495"/>
        <v>0</v>
      </c>
      <c r="G219" s="13">
        <f t="shared" si="1495"/>
        <v>809.4</v>
      </c>
      <c r="H219" s="13">
        <f t="shared" si="1495"/>
        <v>0</v>
      </c>
      <c r="I219" s="13">
        <f t="shared" si="1496"/>
        <v>0</v>
      </c>
      <c r="J219" s="29">
        <v>0</v>
      </c>
      <c r="K219" s="13">
        <v>0</v>
      </c>
      <c r="L219" s="29">
        <v>0</v>
      </c>
      <c r="M219" s="13">
        <f t="shared" si="1497"/>
        <v>0</v>
      </c>
      <c r="N219" s="29">
        <v>0</v>
      </c>
      <c r="O219" s="36">
        <v>0</v>
      </c>
      <c r="P219" s="29">
        <v>0</v>
      </c>
      <c r="Q219" s="13">
        <f t="shared" ref="Q219:Q220" si="1516">S219</f>
        <v>391.4</v>
      </c>
      <c r="R219" s="29">
        <v>0</v>
      </c>
      <c r="S219" s="36">
        <v>391.4</v>
      </c>
      <c r="T219" s="29">
        <v>0</v>
      </c>
      <c r="U219" s="13">
        <f t="shared" ref="U219:U220" si="1517">W219</f>
        <v>418</v>
      </c>
      <c r="V219" s="29">
        <v>0</v>
      </c>
      <c r="W219" s="36">
        <v>418</v>
      </c>
      <c r="X219" s="29">
        <v>0</v>
      </c>
      <c r="Y219" s="13">
        <f t="shared" ref="Y219:Y220" si="1518">AA219</f>
        <v>0</v>
      </c>
      <c r="Z219" s="29">
        <v>0</v>
      </c>
      <c r="AA219" s="29">
        <v>0</v>
      </c>
      <c r="AB219" s="29">
        <v>0</v>
      </c>
      <c r="AC219" s="13">
        <f t="shared" ref="AC219:AC220" si="1519">AE219</f>
        <v>0</v>
      </c>
      <c r="AD219" s="29">
        <v>0</v>
      </c>
      <c r="AE219" s="29">
        <v>0</v>
      </c>
      <c r="AF219" s="29">
        <v>0</v>
      </c>
      <c r="AG219" s="13">
        <f t="shared" ref="AG219:AG220" si="1520">AI219</f>
        <v>0</v>
      </c>
      <c r="AH219" s="29">
        <v>0</v>
      </c>
      <c r="AI219" s="29">
        <v>0</v>
      </c>
      <c r="AJ219" s="29">
        <v>0</v>
      </c>
      <c r="AK219" s="13">
        <f t="shared" ref="AK219:AK220" si="1521">AM219</f>
        <v>0</v>
      </c>
      <c r="AL219" s="29">
        <v>0</v>
      </c>
      <c r="AM219" s="29">
        <v>0</v>
      </c>
      <c r="AN219" s="29">
        <v>0</v>
      </c>
      <c r="AO219" s="13">
        <f t="shared" ref="AO219:AO220" si="1522">AQ219</f>
        <v>0</v>
      </c>
      <c r="AP219" s="29">
        <v>0</v>
      </c>
      <c r="AQ219" s="29">
        <v>0</v>
      </c>
      <c r="AR219" s="29">
        <v>0</v>
      </c>
      <c r="AS219" s="13">
        <f t="shared" ref="AS219:AS220" si="1523">AU219</f>
        <v>0</v>
      </c>
      <c r="AT219" s="29">
        <v>0</v>
      </c>
      <c r="AU219" s="29">
        <v>0</v>
      </c>
      <c r="AV219" s="29">
        <v>0</v>
      </c>
      <c r="AW219" s="13">
        <f t="shared" ref="AW219:AW220" si="1524">AY219</f>
        <v>0</v>
      </c>
      <c r="AX219" s="29">
        <v>0</v>
      </c>
      <c r="AY219" s="29">
        <v>0</v>
      </c>
      <c r="AZ219" s="29">
        <v>0</v>
      </c>
    </row>
    <row r="220" spans="1:52" ht="78.75" x14ac:dyDescent="0.25">
      <c r="A220" s="10" t="s">
        <v>302</v>
      </c>
      <c r="B220" s="20" t="s">
        <v>300</v>
      </c>
      <c r="C220" s="11" t="s">
        <v>22</v>
      </c>
      <c r="D220" s="11" t="s">
        <v>54</v>
      </c>
      <c r="E220" s="13">
        <f t="shared" si="1495"/>
        <v>809.4</v>
      </c>
      <c r="F220" s="13">
        <f t="shared" si="1495"/>
        <v>0</v>
      </c>
      <c r="G220" s="13">
        <f t="shared" si="1495"/>
        <v>809.4</v>
      </c>
      <c r="H220" s="13">
        <f t="shared" si="1495"/>
        <v>0</v>
      </c>
      <c r="I220" s="13">
        <f t="shared" si="1496"/>
        <v>0</v>
      </c>
      <c r="J220" s="29">
        <v>0</v>
      </c>
      <c r="K220" s="13">
        <v>0</v>
      </c>
      <c r="L220" s="29">
        <v>0</v>
      </c>
      <c r="M220" s="13">
        <f t="shared" si="1497"/>
        <v>0</v>
      </c>
      <c r="N220" s="29">
        <v>0</v>
      </c>
      <c r="O220" s="36">
        <v>0</v>
      </c>
      <c r="P220" s="29">
        <v>0</v>
      </c>
      <c r="Q220" s="13">
        <f t="shared" si="1516"/>
        <v>391.4</v>
      </c>
      <c r="R220" s="29">
        <v>0</v>
      </c>
      <c r="S220" s="36">
        <v>391.4</v>
      </c>
      <c r="T220" s="29">
        <v>0</v>
      </c>
      <c r="U220" s="13">
        <f t="shared" si="1517"/>
        <v>418</v>
      </c>
      <c r="V220" s="29">
        <v>0</v>
      </c>
      <c r="W220" s="36">
        <v>418</v>
      </c>
      <c r="X220" s="29">
        <v>0</v>
      </c>
      <c r="Y220" s="13">
        <f t="shared" si="1518"/>
        <v>0</v>
      </c>
      <c r="Z220" s="29">
        <v>0</v>
      </c>
      <c r="AA220" s="29">
        <v>0</v>
      </c>
      <c r="AB220" s="29">
        <v>0</v>
      </c>
      <c r="AC220" s="13">
        <f t="shared" si="1519"/>
        <v>0</v>
      </c>
      <c r="AD220" s="29">
        <v>0</v>
      </c>
      <c r="AE220" s="29">
        <v>0</v>
      </c>
      <c r="AF220" s="29">
        <v>0</v>
      </c>
      <c r="AG220" s="13">
        <f t="shared" si="1520"/>
        <v>0</v>
      </c>
      <c r="AH220" s="29">
        <v>0</v>
      </c>
      <c r="AI220" s="29">
        <v>0</v>
      </c>
      <c r="AJ220" s="29">
        <v>0</v>
      </c>
      <c r="AK220" s="13">
        <f t="shared" si="1521"/>
        <v>0</v>
      </c>
      <c r="AL220" s="29">
        <v>0</v>
      </c>
      <c r="AM220" s="29">
        <v>0</v>
      </c>
      <c r="AN220" s="29">
        <v>0</v>
      </c>
      <c r="AO220" s="13">
        <f t="shared" si="1522"/>
        <v>0</v>
      </c>
      <c r="AP220" s="29">
        <v>0</v>
      </c>
      <c r="AQ220" s="29">
        <v>0</v>
      </c>
      <c r="AR220" s="29">
        <v>0</v>
      </c>
      <c r="AS220" s="13">
        <f t="shared" si="1523"/>
        <v>0</v>
      </c>
      <c r="AT220" s="29">
        <v>0</v>
      </c>
      <c r="AU220" s="29">
        <v>0</v>
      </c>
      <c r="AV220" s="29">
        <v>0</v>
      </c>
      <c r="AW220" s="13">
        <f t="shared" si="1524"/>
        <v>0</v>
      </c>
      <c r="AX220" s="29">
        <v>0</v>
      </c>
      <c r="AY220" s="29">
        <v>0</v>
      </c>
      <c r="AZ220" s="29">
        <v>0</v>
      </c>
    </row>
    <row r="221" spans="1:52" ht="94.5" x14ac:dyDescent="0.25">
      <c r="A221" s="10" t="s">
        <v>342</v>
      </c>
      <c r="B221" s="20" t="s">
        <v>343</v>
      </c>
      <c r="C221" s="11" t="s">
        <v>22</v>
      </c>
      <c r="D221" s="11" t="s">
        <v>54</v>
      </c>
      <c r="E221" s="13">
        <f t="shared" si="1495"/>
        <v>131</v>
      </c>
      <c r="F221" s="13">
        <f t="shared" si="1495"/>
        <v>0</v>
      </c>
      <c r="G221" s="13">
        <f t="shared" si="1495"/>
        <v>131</v>
      </c>
      <c r="H221" s="13">
        <f t="shared" si="1495"/>
        <v>0</v>
      </c>
      <c r="I221" s="13">
        <f t="shared" si="1496"/>
        <v>0</v>
      </c>
      <c r="J221" s="29">
        <v>0</v>
      </c>
      <c r="K221" s="13">
        <v>0</v>
      </c>
      <c r="L221" s="29">
        <v>0</v>
      </c>
      <c r="M221" s="13">
        <f t="shared" si="1497"/>
        <v>0</v>
      </c>
      <c r="N221" s="29">
        <v>0</v>
      </c>
      <c r="O221" s="36">
        <v>0</v>
      </c>
      <c r="P221" s="29">
        <v>0</v>
      </c>
      <c r="Q221" s="13">
        <f t="shared" ref="Q221" si="1525">S221</f>
        <v>131</v>
      </c>
      <c r="R221" s="29">
        <v>0</v>
      </c>
      <c r="S221" s="36">
        <v>131</v>
      </c>
      <c r="T221" s="29">
        <v>0</v>
      </c>
      <c r="U221" s="13">
        <f t="shared" ref="U221" si="1526">W221</f>
        <v>0</v>
      </c>
      <c r="V221" s="29">
        <v>0</v>
      </c>
      <c r="W221" s="29">
        <v>0</v>
      </c>
      <c r="X221" s="29">
        <v>0</v>
      </c>
      <c r="Y221" s="13">
        <f t="shared" ref="Y221" si="1527">AA221</f>
        <v>0</v>
      </c>
      <c r="Z221" s="29">
        <v>0</v>
      </c>
      <c r="AA221" s="29">
        <v>0</v>
      </c>
      <c r="AB221" s="29">
        <v>0</v>
      </c>
      <c r="AC221" s="13">
        <f t="shared" ref="AC221" si="1528">AE221</f>
        <v>0</v>
      </c>
      <c r="AD221" s="29">
        <v>0</v>
      </c>
      <c r="AE221" s="29">
        <v>0</v>
      </c>
      <c r="AF221" s="29">
        <v>0</v>
      </c>
      <c r="AG221" s="13">
        <f t="shared" ref="AG221" si="1529">AI221</f>
        <v>0</v>
      </c>
      <c r="AH221" s="29">
        <v>0</v>
      </c>
      <c r="AI221" s="29">
        <v>0</v>
      </c>
      <c r="AJ221" s="29">
        <v>0</v>
      </c>
      <c r="AK221" s="13">
        <f t="shared" ref="AK221" si="1530">AM221</f>
        <v>0</v>
      </c>
      <c r="AL221" s="29">
        <v>0</v>
      </c>
      <c r="AM221" s="29">
        <v>0</v>
      </c>
      <c r="AN221" s="29">
        <v>0</v>
      </c>
      <c r="AO221" s="13">
        <f t="shared" ref="AO221" si="1531">AQ221</f>
        <v>0</v>
      </c>
      <c r="AP221" s="29">
        <v>0</v>
      </c>
      <c r="AQ221" s="29">
        <v>0</v>
      </c>
      <c r="AR221" s="29">
        <v>0</v>
      </c>
      <c r="AS221" s="13">
        <f t="shared" ref="AS221" si="1532">AU221</f>
        <v>0</v>
      </c>
      <c r="AT221" s="29">
        <v>0</v>
      </c>
      <c r="AU221" s="29">
        <v>0</v>
      </c>
      <c r="AV221" s="29">
        <v>0</v>
      </c>
      <c r="AW221" s="13">
        <f t="shared" ref="AW221" si="1533">AY221</f>
        <v>0</v>
      </c>
      <c r="AX221" s="29">
        <v>0</v>
      </c>
      <c r="AY221" s="29">
        <v>0</v>
      </c>
      <c r="AZ221" s="29">
        <v>0</v>
      </c>
    </row>
    <row r="222" spans="1:52" ht="110.25" x14ac:dyDescent="0.25">
      <c r="A222" s="10" t="s">
        <v>345</v>
      </c>
      <c r="B222" s="20" t="s">
        <v>346</v>
      </c>
      <c r="C222" s="11" t="s">
        <v>22</v>
      </c>
      <c r="D222" s="11" t="s">
        <v>54</v>
      </c>
      <c r="E222" s="13">
        <f t="shared" si="1495"/>
        <v>54.8</v>
      </c>
      <c r="F222" s="13">
        <f t="shared" si="1495"/>
        <v>0</v>
      </c>
      <c r="G222" s="13">
        <f t="shared" si="1495"/>
        <v>54.8</v>
      </c>
      <c r="H222" s="13">
        <f t="shared" si="1495"/>
        <v>0</v>
      </c>
      <c r="I222" s="13">
        <f t="shared" si="1496"/>
        <v>0</v>
      </c>
      <c r="J222" s="29">
        <v>0</v>
      </c>
      <c r="K222" s="13">
        <v>0</v>
      </c>
      <c r="L222" s="29">
        <v>0</v>
      </c>
      <c r="M222" s="13">
        <f t="shared" si="1497"/>
        <v>0</v>
      </c>
      <c r="N222" s="29">
        <v>0</v>
      </c>
      <c r="O222" s="36">
        <v>0</v>
      </c>
      <c r="P222" s="29">
        <v>0</v>
      </c>
      <c r="Q222" s="13">
        <f t="shared" ref="Q222" si="1534">S222</f>
        <v>54.8</v>
      </c>
      <c r="R222" s="29">
        <v>0</v>
      </c>
      <c r="S222" s="36">
        <v>54.8</v>
      </c>
      <c r="T222" s="29">
        <v>0</v>
      </c>
      <c r="U222" s="13">
        <f t="shared" ref="U222" si="1535">W222</f>
        <v>0</v>
      </c>
      <c r="V222" s="29">
        <v>0</v>
      </c>
      <c r="W222" s="29">
        <v>0</v>
      </c>
      <c r="X222" s="29">
        <v>0</v>
      </c>
      <c r="Y222" s="13">
        <f t="shared" ref="Y222" si="1536">AA222</f>
        <v>0</v>
      </c>
      <c r="Z222" s="29">
        <v>0</v>
      </c>
      <c r="AA222" s="29">
        <v>0</v>
      </c>
      <c r="AB222" s="29">
        <v>0</v>
      </c>
      <c r="AC222" s="13">
        <f t="shared" ref="AC222" si="1537">AE222</f>
        <v>0</v>
      </c>
      <c r="AD222" s="29">
        <v>0</v>
      </c>
      <c r="AE222" s="29">
        <v>0</v>
      </c>
      <c r="AF222" s="29">
        <v>0</v>
      </c>
      <c r="AG222" s="13">
        <f t="shared" ref="AG222" si="1538">AI222</f>
        <v>0</v>
      </c>
      <c r="AH222" s="29">
        <v>0</v>
      </c>
      <c r="AI222" s="29">
        <v>0</v>
      </c>
      <c r="AJ222" s="29">
        <v>0</v>
      </c>
      <c r="AK222" s="13">
        <f t="shared" ref="AK222" si="1539">AM222</f>
        <v>0</v>
      </c>
      <c r="AL222" s="29">
        <v>0</v>
      </c>
      <c r="AM222" s="29">
        <v>0</v>
      </c>
      <c r="AN222" s="29">
        <v>0</v>
      </c>
      <c r="AO222" s="13">
        <f t="shared" ref="AO222" si="1540">AQ222</f>
        <v>0</v>
      </c>
      <c r="AP222" s="29">
        <v>0</v>
      </c>
      <c r="AQ222" s="29">
        <v>0</v>
      </c>
      <c r="AR222" s="29">
        <v>0</v>
      </c>
      <c r="AS222" s="13">
        <f t="shared" ref="AS222" si="1541">AU222</f>
        <v>0</v>
      </c>
      <c r="AT222" s="29">
        <v>0</v>
      </c>
      <c r="AU222" s="29">
        <v>0</v>
      </c>
      <c r="AV222" s="29">
        <v>0</v>
      </c>
      <c r="AW222" s="13">
        <f t="shared" ref="AW222" si="1542">AY222</f>
        <v>0</v>
      </c>
      <c r="AX222" s="29">
        <v>0</v>
      </c>
      <c r="AY222" s="29">
        <v>0</v>
      </c>
      <c r="AZ222" s="29">
        <v>0</v>
      </c>
    </row>
    <row r="223" spans="1:52" ht="110.25" x14ac:dyDescent="0.25">
      <c r="A223" s="10" t="s">
        <v>349</v>
      </c>
      <c r="B223" s="20" t="s">
        <v>350</v>
      </c>
      <c r="C223" s="11" t="s">
        <v>22</v>
      </c>
      <c r="D223" s="11" t="s">
        <v>54</v>
      </c>
      <c r="E223" s="13">
        <f t="shared" si="1495"/>
        <v>32.4</v>
      </c>
      <c r="F223" s="13">
        <f t="shared" si="1495"/>
        <v>0</v>
      </c>
      <c r="G223" s="13">
        <f t="shared" si="1495"/>
        <v>32.4</v>
      </c>
      <c r="H223" s="13">
        <f t="shared" si="1495"/>
        <v>0</v>
      </c>
      <c r="I223" s="13">
        <f t="shared" si="1496"/>
        <v>0</v>
      </c>
      <c r="J223" s="29">
        <v>0</v>
      </c>
      <c r="K223" s="13">
        <v>0</v>
      </c>
      <c r="L223" s="29">
        <v>0</v>
      </c>
      <c r="M223" s="13">
        <f t="shared" si="1497"/>
        <v>0</v>
      </c>
      <c r="N223" s="29">
        <v>0</v>
      </c>
      <c r="O223" s="36">
        <v>0</v>
      </c>
      <c r="P223" s="29">
        <v>0</v>
      </c>
      <c r="Q223" s="13">
        <f t="shared" ref="Q223" si="1543">S223</f>
        <v>32.4</v>
      </c>
      <c r="R223" s="29">
        <v>0</v>
      </c>
      <c r="S223" s="36">
        <v>32.4</v>
      </c>
      <c r="T223" s="29">
        <v>0</v>
      </c>
      <c r="U223" s="13">
        <f t="shared" ref="U223" si="1544">W223</f>
        <v>0</v>
      </c>
      <c r="V223" s="29">
        <v>0</v>
      </c>
      <c r="W223" s="29">
        <v>0</v>
      </c>
      <c r="X223" s="29">
        <v>0</v>
      </c>
      <c r="Y223" s="13">
        <f t="shared" ref="Y223" si="1545">AA223</f>
        <v>0</v>
      </c>
      <c r="Z223" s="29">
        <v>0</v>
      </c>
      <c r="AA223" s="29">
        <v>0</v>
      </c>
      <c r="AB223" s="29">
        <v>0</v>
      </c>
      <c r="AC223" s="13">
        <f t="shared" ref="AC223" si="1546">AE223</f>
        <v>0</v>
      </c>
      <c r="AD223" s="29">
        <v>0</v>
      </c>
      <c r="AE223" s="29">
        <v>0</v>
      </c>
      <c r="AF223" s="29">
        <v>0</v>
      </c>
      <c r="AG223" s="13">
        <f t="shared" ref="AG223" si="1547">AI223</f>
        <v>0</v>
      </c>
      <c r="AH223" s="29">
        <v>0</v>
      </c>
      <c r="AI223" s="29">
        <v>0</v>
      </c>
      <c r="AJ223" s="29">
        <v>0</v>
      </c>
      <c r="AK223" s="13">
        <f t="shared" ref="AK223" si="1548">AM223</f>
        <v>0</v>
      </c>
      <c r="AL223" s="29">
        <v>0</v>
      </c>
      <c r="AM223" s="29">
        <v>0</v>
      </c>
      <c r="AN223" s="29">
        <v>0</v>
      </c>
      <c r="AO223" s="13">
        <f t="shared" ref="AO223" si="1549">AQ223</f>
        <v>0</v>
      </c>
      <c r="AP223" s="29">
        <v>0</v>
      </c>
      <c r="AQ223" s="29">
        <v>0</v>
      </c>
      <c r="AR223" s="29">
        <v>0</v>
      </c>
      <c r="AS223" s="13">
        <f t="shared" ref="AS223" si="1550">AU223</f>
        <v>0</v>
      </c>
      <c r="AT223" s="29">
        <v>0</v>
      </c>
      <c r="AU223" s="29">
        <v>0</v>
      </c>
      <c r="AV223" s="29">
        <v>0</v>
      </c>
      <c r="AW223" s="13">
        <f t="shared" ref="AW223" si="1551">AY223</f>
        <v>0</v>
      </c>
      <c r="AX223" s="29">
        <v>0</v>
      </c>
      <c r="AY223" s="29">
        <v>0</v>
      </c>
      <c r="AZ223" s="29">
        <v>0</v>
      </c>
    </row>
    <row r="224" spans="1:52" ht="126" x14ac:dyDescent="0.25">
      <c r="A224" s="10" t="s">
        <v>354</v>
      </c>
      <c r="B224" s="20" t="s">
        <v>356</v>
      </c>
      <c r="C224" s="11" t="s">
        <v>22</v>
      </c>
      <c r="D224" s="11" t="s">
        <v>54</v>
      </c>
      <c r="E224" s="13">
        <f t="shared" si="1495"/>
        <v>132.69999999999999</v>
      </c>
      <c r="F224" s="13">
        <f t="shared" si="1495"/>
        <v>0</v>
      </c>
      <c r="G224" s="13">
        <f t="shared" si="1495"/>
        <v>132.69999999999999</v>
      </c>
      <c r="H224" s="13">
        <f t="shared" si="1495"/>
        <v>0</v>
      </c>
      <c r="I224" s="13">
        <f t="shared" ref="I224" si="1552">K224</f>
        <v>0</v>
      </c>
      <c r="J224" s="29">
        <v>0</v>
      </c>
      <c r="K224" s="13">
        <v>0</v>
      </c>
      <c r="L224" s="29">
        <v>0</v>
      </c>
      <c r="M224" s="13">
        <f t="shared" ref="M224" si="1553">O224</f>
        <v>0</v>
      </c>
      <c r="N224" s="29">
        <v>0</v>
      </c>
      <c r="O224" s="36">
        <v>0</v>
      </c>
      <c r="P224" s="29">
        <v>0</v>
      </c>
      <c r="Q224" s="13">
        <f t="shared" ref="Q224" si="1554">S224</f>
        <v>132.69999999999999</v>
      </c>
      <c r="R224" s="29">
        <v>0</v>
      </c>
      <c r="S224" s="36">
        <v>132.69999999999999</v>
      </c>
      <c r="T224" s="29">
        <v>0</v>
      </c>
      <c r="U224" s="13">
        <f t="shared" ref="U224" si="1555">W224</f>
        <v>0</v>
      </c>
      <c r="V224" s="29">
        <v>0</v>
      </c>
      <c r="W224" s="29">
        <v>0</v>
      </c>
      <c r="X224" s="29">
        <v>0</v>
      </c>
      <c r="Y224" s="13">
        <f t="shared" ref="Y224" si="1556">AA224</f>
        <v>0</v>
      </c>
      <c r="Z224" s="29">
        <v>0</v>
      </c>
      <c r="AA224" s="29">
        <v>0</v>
      </c>
      <c r="AB224" s="29">
        <v>0</v>
      </c>
      <c r="AC224" s="13">
        <f t="shared" ref="AC224" si="1557">AE224</f>
        <v>0</v>
      </c>
      <c r="AD224" s="29">
        <v>0</v>
      </c>
      <c r="AE224" s="29">
        <v>0</v>
      </c>
      <c r="AF224" s="29">
        <v>0</v>
      </c>
      <c r="AG224" s="13">
        <f t="shared" ref="AG224" si="1558">AI224</f>
        <v>0</v>
      </c>
      <c r="AH224" s="29">
        <v>0</v>
      </c>
      <c r="AI224" s="29">
        <v>0</v>
      </c>
      <c r="AJ224" s="29">
        <v>0</v>
      </c>
      <c r="AK224" s="13">
        <f t="shared" ref="AK224" si="1559">AM224</f>
        <v>0</v>
      </c>
      <c r="AL224" s="29">
        <v>0</v>
      </c>
      <c r="AM224" s="29">
        <v>0</v>
      </c>
      <c r="AN224" s="29">
        <v>0</v>
      </c>
      <c r="AO224" s="13">
        <f t="shared" ref="AO224" si="1560">AQ224</f>
        <v>0</v>
      </c>
      <c r="AP224" s="29">
        <v>0</v>
      </c>
      <c r="AQ224" s="29">
        <v>0</v>
      </c>
      <c r="AR224" s="29">
        <v>0</v>
      </c>
      <c r="AS224" s="13">
        <f t="shared" ref="AS224" si="1561">AU224</f>
        <v>0</v>
      </c>
      <c r="AT224" s="29">
        <v>0</v>
      </c>
      <c r="AU224" s="29">
        <v>0</v>
      </c>
      <c r="AV224" s="29">
        <v>0</v>
      </c>
      <c r="AW224" s="13">
        <f t="shared" ref="AW224" si="1562">AY224</f>
        <v>0</v>
      </c>
      <c r="AX224" s="29">
        <v>0</v>
      </c>
      <c r="AY224" s="29">
        <v>0</v>
      </c>
      <c r="AZ224" s="29">
        <v>0</v>
      </c>
    </row>
    <row r="225" spans="1:52" ht="110.25" x14ac:dyDescent="0.25">
      <c r="A225" s="10" t="s">
        <v>415</v>
      </c>
      <c r="B225" s="20" t="s">
        <v>416</v>
      </c>
      <c r="C225" s="11" t="s">
        <v>22</v>
      </c>
      <c r="D225" s="11" t="s">
        <v>54</v>
      </c>
      <c r="E225" s="13">
        <f t="shared" ref="E225" si="1563">I225+M225+Q225+U225+Y225+AC225+AG225+AK225+AO225</f>
        <v>51.4</v>
      </c>
      <c r="F225" s="13">
        <f t="shared" ref="F225" si="1564">J225+N225+R225+V225+Z225+AD225+AH225+AL225+AP225</f>
        <v>0</v>
      </c>
      <c r="G225" s="13">
        <f t="shared" ref="G225" si="1565">K225+O225+S225+W225+AA225+AE225+AI225+AM225+AQ225</f>
        <v>51.4</v>
      </c>
      <c r="H225" s="13">
        <f t="shared" ref="H225" si="1566">L225+P225+T225+X225+AB225+AF225+AJ225+AN225+AR225</f>
        <v>0</v>
      </c>
      <c r="I225" s="13">
        <f t="shared" ref="I225" si="1567">K225</f>
        <v>0</v>
      </c>
      <c r="J225" s="29">
        <v>0</v>
      </c>
      <c r="K225" s="13">
        <v>0</v>
      </c>
      <c r="L225" s="29">
        <v>0</v>
      </c>
      <c r="M225" s="13">
        <f t="shared" ref="M225" si="1568">O225</f>
        <v>0</v>
      </c>
      <c r="N225" s="29">
        <v>0</v>
      </c>
      <c r="O225" s="36">
        <v>0</v>
      </c>
      <c r="P225" s="29">
        <v>0</v>
      </c>
      <c r="Q225" s="13">
        <f t="shared" ref="Q225" si="1569">S225</f>
        <v>0</v>
      </c>
      <c r="R225" s="29">
        <v>0</v>
      </c>
      <c r="S225" s="36">
        <v>0</v>
      </c>
      <c r="T225" s="29">
        <v>0</v>
      </c>
      <c r="U225" s="13">
        <f t="shared" ref="U225" si="1570">W225</f>
        <v>51.4</v>
      </c>
      <c r="V225" s="29">
        <v>0</v>
      </c>
      <c r="W225" s="36">
        <v>51.4</v>
      </c>
      <c r="X225" s="29">
        <v>0</v>
      </c>
      <c r="Y225" s="13">
        <f t="shared" ref="Y225" si="1571">AA225</f>
        <v>0</v>
      </c>
      <c r="Z225" s="29">
        <v>0</v>
      </c>
      <c r="AA225" s="29">
        <v>0</v>
      </c>
      <c r="AB225" s="29">
        <v>0</v>
      </c>
      <c r="AC225" s="13">
        <f t="shared" ref="AC225" si="1572">AE225</f>
        <v>0</v>
      </c>
      <c r="AD225" s="29">
        <v>0</v>
      </c>
      <c r="AE225" s="29">
        <v>0</v>
      </c>
      <c r="AF225" s="29">
        <v>0</v>
      </c>
      <c r="AG225" s="13">
        <f t="shared" ref="AG225" si="1573">AI225</f>
        <v>0</v>
      </c>
      <c r="AH225" s="29">
        <v>0</v>
      </c>
      <c r="AI225" s="29">
        <v>0</v>
      </c>
      <c r="AJ225" s="29">
        <v>0</v>
      </c>
      <c r="AK225" s="13">
        <f t="shared" ref="AK225" si="1574">AM225</f>
        <v>0</v>
      </c>
      <c r="AL225" s="29">
        <v>0</v>
      </c>
      <c r="AM225" s="29">
        <v>0</v>
      </c>
      <c r="AN225" s="29">
        <v>0</v>
      </c>
      <c r="AO225" s="13">
        <f t="shared" ref="AO225" si="1575">AQ225</f>
        <v>0</v>
      </c>
      <c r="AP225" s="29">
        <v>0</v>
      </c>
      <c r="AQ225" s="29">
        <v>0</v>
      </c>
      <c r="AR225" s="29">
        <v>0</v>
      </c>
      <c r="AS225" s="13">
        <f t="shared" ref="AS225" si="1576">AU225</f>
        <v>0</v>
      </c>
      <c r="AT225" s="29">
        <v>0</v>
      </c>
      <c r="AU225" s="29">
        <v>0</v>
      </c>
      <c r="AV225" s="29">
        <v>0</v>
      </c>
      <c r="AW225" s="13">
        <f t="shared" ref="AW225" si="1577">AY225</f>
        <v>0</v>
      </c>
      <c r="AX225" s="29">
        <v>0</v>
      </c>
      <c r="AY225" s="29">
        <v>0</v>
      </c>
      <c r="AZ225" s="29">
        <v>0</v>
      </c>
    </row>
    <row r="226" spans="1:52" ht="78.75" x14ac:dyDescent="0.25">
      <c r="A226" s="10" t="s">
        <v>420</v>
      </c>
      <c r="B226" s="20" t="s">
        <v>421</v>
      </c>
      <c r="C226" s="11" t="s">
        <v>22</v>
      </c>
      <c r="D226" s="11" t="s">
        <v>54</v>
      </c>
      <c r="E226" s="13">
        <f t="shared" ref="E226" si="1578">I226+M226+Q226+U226+Y226+AC226+AG226+AK226+AO226</f>
        <v>147.30000000000001</v>
      </c>
      <c r="F226" s="13">
        <f t="shared" ref="F226" si="1579">J226+N226+R226+V226+Z226+AD226+AH226+AL226+AP226</f>
        <v>0</v>
      </c>
      <c r="G226" s="13">
        <f t="shared" ref="G226" si="1580">K226+O226+S226+W226+AA226+AE226+AI226+AM226+AQ226</f>
        <v>147.30000000000001</v>
      </c>
      <c r="H226" s="13">
        <f t="shared" ref="H226" si="1581">L226+P226+T226+X226+AB226+AF226+AJ226+AN226+AR226</f>
        <v>0</v>
      </c>
      <c r="I226" s="13">
        <f t="shared" ref="I226" si="1582">K226</f>
        <v>0</v>
      </c>
      <c r="J226" s="29">
        <v>0</v>
      </c>
      <c r="K226" s="13">
        <v>0</v>
      </c>
      <c r="L226" s="29">
        <v>0</v>
      </c>
      <c r="M226" s="13">
        <f t="shared" ref="M226" si="1583">O226</f>
        <v>0</v>
      </c>
      <c r="N226" s="29">
        <v>0</v>
      </c>
      <c r="O226" s="36">
        <v>0</v>
      </c>
      <c r="P226" s="29">
        <v>0</v>
      </c>
      <c r="Q226" s="13">
        <f t="shared" ref="Q226" si="1584">S226</f>
        <v>0</v>
      </c>
      <c r="R226" s="29">
        <v>0</v>
      </c>
      <c r="S226" s="36">
        <v>0</v>
      </c>
      <c r="T226" s="29">
        <v>0</v>
      </c>
      <c r="U226" s="13">
        <f t="shared" ref="U226" si="1585">W226</f>
        <v>0</v>
      </c>
      <c r="V226" s="29">
        <v>0</v>
      </c>
      <c r="W226" s="36">
        <v>0</v>
      </c>
      <c r="X226" s="29">
        <v>0</v>
      </c>
      <c r="Y226" s="13">
        <f t="shared" ref="Y226" si="1586">AA226</f>
        <v>147.30000000000001</v>
      </c>
      <c r="Z226" s="29">
        <v>0</v>
      </c>
      <c r="AA226" s="85">
        <f>220.9-73.6</f>
        <v>147.30000000000001</v>
      </c>
      <c r="AB226" s="29">
        <v>0</v>
      </c>
      <c r="AC226" s="13">
        <f t="shared" ref="AC226" si="1587">AE226</f>
        <v>0</v>
      </c>
      <c r="AD226" s="29">
        <v>0</v>
      </c>
      <c r="AE226" s="29">
        <v>0</v>
      </c>
      <c r="AF226" s="29">
        <v>0</v>
      </c>
      <c r="AG226" s="13">
        <f t="shared" ref="AG226" si="1588">AI226</f>
        <v>0</v>
      </c>
      <c r="AH226" s="29">
        <v>0</v>
      </c>
      <c r="AI226" s="29">
        <v>0</v>
      </c>
      <c r="AJ226" s="29">
        <v>0</v>
      </c>
      <c r="AK226" s="13">
        <f t="shared" ref="AK226" si="1589">AM226</f>
        <v>0</v>
      </c>
      <c r="AL226" s="29">
        <v>0</v>
      </c>
      <c r="AM226" s="29">
        <v>0</v>
      </c>
      <c r="AN226" s="29">
        <v>0</v>
      </c>
      <c r="AO226" s="13">
        <f t="shared" ref="AO226" si="1590">AQ226</f>
        <v>0</v>
      </c>
      <c r="AP226" s="29">
        <v>0</v>
      </c>
      <c r="AQ226" s="29">
        <v>0</v>
      </c>
      <c r="AR226" s="29">
        <v>0</v>
      </c>
      <c r="AS226" s="13">
        <f t="shared" ref="AS226" si="1591">AU226</f>
        <v>0</v>
      </c>
      <c r="AT226" s="29">
        <v>0</v>
      </c>
      <c r="AU226" s="29">
        <v>0</v>
      </c>
      <c r="AV226" s="29">
        <v>0</v>
      </c>
      <c r="AW226" s="13">
        <f t="shared" ref="AW226" si="1592">AY226</f>
        <v>0</v>
      </c>
      <c r="AX226" s="29">
        <v>0</v>
      </c>
      <c r="AY226" s="29">
        <v>0</v>
      </c>
      <c r="AZ226" s="29">
        <v>0</v>
      </c>
    </row>
    <row r="227" spans="1:52" ht="110.25" x14ac:dyDescent="0.25">
      <c r="A227" s="10" t="s">
        <v>487</v>
      </c>
      <c r="B227" s="20" t="s">
        <v>508</v>
      </c>
      <c r="C227" s="11" t="s">
        <v>22</v>
      </c>
      <c r="D227" s="11" t="s">
        <v>54</v>
      </c>
      <c r="E227" s="13">
        <f t="shared" ref="E227" si="1593">I227+M227+Q227+U227+Y227+AC227+AG227+AK227+AO227</f>
        <v>228.8</v>
      </c>
      <c r="F227" s="13">
        <f t="shared" ref="F227" si="1594">J227+N227+R227+V227+Z227+AD227+AH227+AL227+AP227</f>
        <v>0</v>
      </c>
      <c r="G227" s="13">
        <f t="shared" ref="G227" si="1595">K227+O227+S227+W227+AA227+AE227+AI227+AM227+AQ227</f>
        <v>228.8</v>
      </c>
      <c r="H227" s="13">
        <f t="shared" ref="H227" si="1596">L227+P227+T227+X227+AB227+AF227+AJ227+AN227+AR227</f>
        <v>0</v>
      </c>
      <c r="I227" s="13">
        <f t="shared" ref="I227" si="1597">K227</f>
        <v>0</v>
      </c>
      <c r="J227" s="29">
        <v>0</v>
      </c>
      <c r="K227" s="13">
        <v>0</v>
      </c>
      <c r="L227" s="29">
        <v>0</v>
      </c>
      <c r="M227" s="13">
        <f t="shared" ref="M227" si="1598">O227</f>
        <v>0</v>
      </c>
      <c r="N227" s="29">
        <v>0</v>
      </c>
      <c r="O227" s="36">
        <v>0</v>
      </c>
      <c r="P227" s="29">
        <v>0</v>
      </c>
      <c r="Q227" s="13">
        <f t="shared" ref="Q227" si="1599">S227</f>
        <v>0</v>
      </c>
      <c r="R227" s="29">
        <v>0</v>
      </c>
      <c r="S227" s="36">
        <v>0</v>
      </c>
      <c r="T227" s="29">
        <v>0</v>
      </c>
      <c r="U227" s="13">
        <f t="shared" ref="U227" si="1600">W227</f>
        <v>0</v>
      </c>
      <c r="V227" s="29">
        <v>0</v>
      </c>
      <c r="W227" s="36">
        <v>0</v>
      </c>
      <c r="X227" s="29">
        <v>0</v>
      </c>
      <c r="Y227" s="13">
        <f t="shared" ref="Y227" si="1601">AA227</f>
        <v>228.8</v>
      </c>
      <c r="Z227" s="29">
        <v>0</v>
      </c>
      <c r="AA227" s="36">
        <v>228.8</v>
      </c>
      <c r="AB227" s="29">
        <v>0</v>
      </c>
      <c r="AC227" s="13">
        <f t="shared" ref="AC227" si="1602">AE227</f>
        <v>0</v>
      </c>
      <c r="AD227" s="29">
        <v>0</v>
      </c>
      <c r="AE227" s="29">
        <v>0</v>
      </c>
      <c r="AF227" s="29">
        <v>0</v>
      </c>
      <c r="AG227" s="13">
        <f t="shared" ref="AG227" si="1603">AI227</f>
        <v>0</v>
      </c>
      <c r="AH227" s="29">
        <v>0</v>
      </c>
      <c r="AI227" s="29">
        <v>0</v>
      </c>
      <c r="AJ227" s="29">
        <v>0</v>
      </c>
      <c r="AK227" s="13">
        <f t="shared" ref="AK227" si="1604">AM227</f>
        <v>0</v>
      </c>
      <c r="AL227" s="29">
        <v>0</v>
      </c>
      <c r="AM227" s="29">
        <v>0</v>
      </c>
      <c r="AN227" s="29">
        <v>0</v>
      </c>
      <c r="AO227" s="13">
        <f t="shared" ref="AO227" si="1605">AQ227</f>
        <v>0</v>
      </c>
      <c r="AP227" s="29">
        <v>0</v>
      </c>
      <c r="AQ227" s="29">
        <v>0</v>
      </c>
      <c r="AR227" s="29">
        <v>0</v>
      </c>
      <c r="AS227" s="13">
        <f t="shared" ref="AS227" si="1606">AU227</f>
        <v>0</v>
      </c>
      <c r="AT227" s="29">
        <v>0</v>
      </c>
      <c r="AU227" s="29">
        <v>0</v>
      </c>
      <c r="AV227" s="29">
        <v>0</v>
      </c>
      <c r="AW227" s="13">
        <f t="shared" ref="AW227" si="1607">AY227</f>
        <v>0</v>
      </c>
      <c r="AX227" s="29">
        <v>0</v>
      </c>
      <c r="AY227" s="29">
        <v>0</v>
      </c>
      <c r="AZ227" s="29">
        <v>0</v>
      </c>
    </row>
    <row r="228" spans="1:52" ht="110.25" x14ac:dyDescent="0.25">
      <c r="A228" s="10" t="s">
        <v>513</v>
      </c>
      <c r="B228" s="20" t="s">
        <v>514</v>
      </c>
      <c r="C228" s="11" t="s">
        <v>22</v>
      </c>
      <c r="D228" s="11" t="s">
        <v>54</v>
      </c>
      <c r="E228" s="13">
        <f t="shared" ref="E228" si="1608">I228+M228+Q228+U228+Y228+AC228+AG228+AK228+AO228</f>
        <v>316.89999999999998</v>
      </c>
      <c r="F228" s="13">
        <f t="shared" ref="F228" si="1609">J228+N228+R228+V228+Z228+AD228+AH228+AL228+AP228</f>
        <v>0</v>
      </c>
      <c r="G228" s="13">
        <f t="shared" ref="G228" si="1610">K228+O228+S228+W228+AA228+AE228+AI228+AM228+AQ228</f>
        <v>316.89999999999998</v>
      </c>
      <c r="H228" s="13">
        <f t="shared" ref="H228" si="1611">L228+P228+T228+X228+AB228+AF228+AJ228+AN228+AR228</f>
        <v>0</v>
      </c>
      <c r="I228" s="13">
        <f t="shared" ref="I228" si="1612">K228</f>
        <v>0</v>
      </c>
      <c r="J228" s="29">
        <v>0</v>
      </c>
      <c r="K228" s="13">
        <v>0</v>
      </c>
      <c r="L228" s="29">
        <v>0</v>
      </c>
      <c r="M228" s="13">
        <f t="shared" ref="M228" si="1613">O228</f>
        <v>0</v>
      </c>
      <c r="N228" s="29">
        <v>0</v>
      </c>
      <c r="O228" s="36">
        <v>0</v>
      </c>
      <c r="P228" s="29">
        <v>0</v>
      </c>
      <c r="Q228" s="13">
        <f t="shared" ref="Q228" si="1614">S228</f>
        <v>0</v>
      </c>
      <c r="R228" s="29">
        <v>0</v>
      </c>
      <c r="S228" s="36">
        <v>0</v>
      </c>
      <c r="T228" s="29">
        <v>0</v>
      </c>
      <c r="U228" s="13">
        <f t="shared" ref="U228" si="1615">W228</f>
        <v>0</v>
      </c>
      <c r="V228" s="29">
        <v>0</v>
      </c>
      <c r="W228" s="36">
        <v>0</v>
      </c>
      <c r="X228" s="29">
        <v>0</v>
      </c>
      <c r="Y228" s="13">
        <f t="shared" ref="Y228" si="1616">AA228</f>
        <v>316.89999999999998</v>
      </c>
      <c r="Z228" s="29">
        <v>0</v>
      </c>
      <c r="AA228" s="36">
        <v>316.89999999999998</v>
      </c>
      <c r="AB228" s="29">
        <v>0</v>
      </c>
      <c r="AC228" s="13">
        <f t="shared" ref="AC228" si="1617">AE228</f>
        <v>0</v>
      </c>
      <c r="AD228" s="29">
        <v>0</v>
      </c>
      <c r="AE228" s="29">
        <v>0</v>
      </c>
      <c r="AF228" s="29">
        <v>0</v>
      </c>
      <c r="AG228" s="13">
        <f t="shared" ref="AG228" si="1618">AI228</f>
        <v>0</v>
      </c>
      <c r="AH228" s="29">
        <v>0</v>
      </c>
      <c r="AI228" s="29">
        <v>0</v>
      </c>
      <c r="AJ228" s="29">
        <v>0</v>
      </c>
      <c r="AK228" s="13">
        <f t="shared" ref="AK228" si="1619">AM228</f>
        <v>0</v>
      </c>
      <c r="AL228" s="29">
        <v>0</v>
      </c>
      <c r="AM228" s="29">
        <v>0</v>
      </c>
      <c r="AN228" s="29">
        <v>0</v>
      </c>
      <c r="AO228" s="13">
        <f t="shared" ref="AO228" si="1620">AQ228</f>
        <v>0</v>
      </c>
      <c r="AP228" s="29">
        <v>0</v>
      </c>
      <c r="AQ228" s="29">
        <v>0</v>
      </c>
      <c r="AR228" s="29">
        <v>0</v>
      </c>
      <c r="AS228" s="13">
        <f t="shared" ref="AS228" si="1621">AU228</f>
        <v>0</v>
      </c>
      <c r="AT228" s="29">
        <v>0</v>
      </c>
      <c r="AU228" s="29">
        <v>0</v>
      </c>
      <c r="AV228" s="29">
        <v>0</v>
      </c>
      <c r="AW228" s="13">
        <f t="shared" ref="AW228" si="1622">AY228</f>
        <v>0</v>
      </c>
      <c r="AX228" s="29">
        <v>0</v>
      </c>
      <c r="AY228" s="29">
        <v>0</v>
      </c>
      <c r="AZ228" s="29">
        <v>0</v>
      </c>
    </row>
  </sheetData>
  <autoFilter ref="A5:T10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54">
    <mergeCell ref="B216:D216"/>
    <mergeCell ref="B214:D214"/>
    <mergeCell ref="B53:D53"/>
    <mergeCell ref="B182:D182"/>
    <mergeCell ref="B200:D200"/>
    <mergeCell ref="B193:D193"/>
    <mergeCell ref="B201:D201"/>
    <mergeCell ref="B212:D212"/>
    <mergeCell ref="AS6:AV6"/>
    <mergeCell ref="AX1:AZ3"/>
    <mergeCell ref="B11:D11"/>
    <mergeCell ref="B52:D52"/>
    <mergeCell ref="AS7:AS8"/>
    <mergeCell ref="AT7:AV7"/>
    <mergeCell ref="AW7:AW8"/>
    <mergeCell ref="AX7:AZ7"/>
    <mergeCell ref="B10:D10"/>
    <mergeCell ref="AG7:AG8"/>
    <mergeCell ref="AH7:AJ7"/>
    <mergeCell ref="AK7:AK8"/>
    <mergeCell ref="AL7:AN7"/>
    <mergeCell ref="AO7:AO8"/>
    <mergeCell ref="AP7:AR7"/>
    <mergeCell ref="U7:U8"/>
    <mergeCell ref="AW6:AZ6"/>
    <mergeCell ref="E7:E8"/>
    <mergeCell ref="F7:H7"/>
    <mergeCell ref="I7:I8"/>
    <mergeCell ref="J7:L7"/>
    <mergeCell ref="M7:M8"/>
    <mergeCell ref="N7:P7"/>
    <mergeCell ref="Q7:Q8"/>
    <mergeCell ref="R7:T7"/>
    <mergeCell ref="U6:X6"/>
    <mergeCell ref="Y6:AB6"/>
    <mergeCell ref="AC6:AF6"/>
    <mergeCell ref="AG6:AJ6"/>
    <mergeCell ref="AK6:AN6"/>
    <mergeCell ref="AO6:AR6"/>
    <mergeCell ref="Y7:Y8"/>
    <mergeCell ref="A3:AF3"/>
    <mergeCell ref="A5:A8"/>
    <mergeCell ref="B5:B8"/>
    <mergeCell ref="C5:C8"/>
    <mergeCell ref="D5:D8"/>
    <mergeCell ref="E5:H6"/>
    <mergeCell ref="I5:AF5"/>
    <mergeCell ref="I6:L6"/>
    <mergeCell ref="M6:P6"/>
    <mergeCell ref="Q6:T6"/>
    <mergeCell ref="Z7:AB7"/>
    <mergeCell ref="AC7:AC8"/>
    <mergeCell ref="AD7:AF7"/>
    <mergeCell ref="V7:X7"/>
  </mergeCells>
  <printOptions horizontalCentered="1"/>
  <pageMargins left="0" right="0" top="0.19685039370078741" bottom="0.19685039370078741" header="0.31496062992125984" footer="0.31496062992125984"/>
  <pageSetup paperSize="9" scale="16" fitToWidth="2" fitToHeight="5" orientation="landscape" r:id="rId1"/>
  <headerFooter>
    <oddFooter>Страница  &amp;P из &amp;N</oddFooter>
  </headerFooter>
  <rowBreaks count="2" manualBreakCount="2">
    <brk id="82" max="51" man="1"/>
    <brk id="213" max="51" man="1"/>
  </rowBreaks>
  <colBreaks count="2" manualBreakCount="2">
    <brk id="16" max="226" man="1"/>
    <brk id="32" max="22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2024-09-27T06:14:10Z</cp:lastPrinted>
  <dcterms:created xsi:type="dcterms:W3CDTF">2019-10-14T07:16:42Z</dcterms:created>
  <dcterms:modified xsi:type="dcterms:W3CDTF">2024-12-11T07:41:28Z</dcterms:modified>
</cp:coreProperties>
</file>