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4 г\сентябрь 2024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E22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E76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21" i="1" l="1"/>
  <c r="AX21" i="1"/>
  <c r="AS21" i="1"/>
  <c r="AN21" i="1"/>
  <c r="AI21" i="1"/>
  <c r="AD21" i="1"/>
  <c r="Y21" i="1"/>
  <c r="X21" i="1"/>
  <c r="I21" i="1" s="1"/>
  <c r="W21" i="1"/>
  <c r="T21" i="1" s="1"/>
  <c r="O21" i="1"/>
  <c r="J21" i="1"/>
  <c r="H21" i="1"/>
  <c r="G21" i="1"/>
  <c r="F21" i="1"/>
  <c r="BC75" i="1"/>
  <c r="AX75" i="1"/>
  <c r="AS75" i="1"/>
  <c r="AN75" i="1"/>
  <c r="AI75" i="1"/>
  <c r="AD75" i="1"/>
  <c r="Y75" i="1"/>
  <c r="E75" i="1" s="1"/>
  <c r="T75" i="1"/>
  <c r="O75" i="1"/>
  <c r="J75" i="1"/>
  <c r="I75" i="1"/>
  <c r="H75" i="1"/>
  <c r="G75" i="1"/>
  <c r="F75" i="1"/>
  <c r="E21" i="1" l="1"/>
  <c r="BC74" i="1" l="1"/>
  <c r="AX74" i="1"/>
  <c r="AS74" i="1"/>
  <c r="AN74" i="1"/>
  <c r="AI74" i="1"/>
  <c r="AD74" i="1"/>
  <c r="Y74" i="1"/>
  <c r="T74" i="1"/>
  <c r="O74" i="1"/>
  <c r="J74" i="1"/>
  <c r="I74" i="1"/>
  <c r="H74" i="1"/>
  <c r="G74" i="1"/>
  <c r="F74" i="1"/>
  <c r="BC73" i="1"/>
  <c r="AX73" i="1"/>
  <c r="AS73" i="1"/>
  <c r="AN73" i="1"/>
  <c r="AI73" i="1"/>
  <c r="AD73" i="1"/>
  <c r="Y73" i="1"/>
  <c r="T73" i="1"/>
  <c r="E73" i="1" s="1"/>
  <c r="O73" i="1"/>
  <c r="J73" i="1"/>
  <c r="I73" i="1"/>
  <c r="H73" i="1"/>
  <c r="G73" i="1"/>
  <c r="F73" i="1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BC71" i="1"/>
  <c r="AX71" i="1"/>
  <c r="AS71" i="1"/>
  <c r="AN71" i="1"/>
  <c r="AI71" i="1"/>
  <c r="AD71" i="1"/>
  <c r="Y71" i="1"/>
  <c r="T71" i="1"/>
  <c r="O71" i="1"/>
  <c r="J71" i="1"/>
  <c r="E71" i="1" s="1"/>
  <c r="I71" i="1"/>
  <c r="H71" i="1"/>
  <c r="G71" i="1"/>
  <c r="F71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Y69" i="1"/>
  <c r="BC69" i="1"/>
  <c r="AX69" i="1"/>
  <c r="AS69" i="1"/>
  <c r="AN69" i="1"/>
  <c r="AI69" i="1"/>
  <c r="AD69" i="1"/>
  <c r="T69" i="1"/>
  <c r="O69" i="1"/>
  <c r="J69" i="1"/>
  <c r="I69" i="1"/>
  <c r="H69" i="1"/>
  <c r="G69" i="1"/>
  <c r="F69" i="1"/>
  <c r="Y68" i="1"/>
  <c r="Y67" i="1"/>
  <c r="BC68" i="1"/>
  <c r="AX68" i="1"/>
  <c r="AS68" i="1"/>
  <c r="AN68" i="1"/>
  <c r="AI68" i="1"/>
  <c r="AD68" i="1"/>
  <c r="T68" i="1"/>
  <c r="O68" i="1"/>
  <c r="J68" i="1"/>
  <c r="I68" i="1"/>
  <c r="H68" i="1"/>
  <c r="G68" i="1"/>
  <c r="F68" i="1"/>
  <c r="BC67" i="1"/>
  <c r="AX67" i="1"/>
  <c r="AS67" i="1"/>
  <c r="AN67" i="1"/>
  <c r="AI67" i="1"/>
  <c r="AD67" i="1"/>
  <c r="T67" i="1"/>
  <c r="O67" i="1"/>
  <c r="J67" i="1"/>
  <c r="I67" i="1"/>
  <c r="H67" i="1"/>
  <c r="G67" i="1"/>
  <c r="F6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E70" i="1" l="1"/>
  <c r="E74" i="1"/>
  <c r="E72" i="1"/>
  <c r="E69" i="1"/>
  <c r="E68" i="1"/>
  <c r="E67" i="1"/>
  <c r="BC20" i="1"/>
  <c r="AX20" i="1"/>
  <c r="AS20" i="1"/>
  <c r="AN20" i="1"/>
  <c r="AI20" i="1"/>
  <c r="AD20" i="1"/>
  <c r="Y20" i="1"/>
  <c r="X20" i="1"/>
  <c r="I20" i="1" s="1"/>
  <c r="W20" i="1"/>
  <c r="O20" i="1"/>
  <c r="J20" i="1"/>
  <c r="H20" i="1"/>
  <c r="G20" i="1"/>
  <c r="F20" i="1"/>
  <c r="T20" i="1" l="1"/>
  <c r="E20" i="1" s="1"/>
  <c r="BC63" i="1"/>
  <c r="AX63" i="1"/>
  <c r="AS63" i="1"/>
  <c r="AN63" i="1"/>
  <c r="AI63" i="1"/>
  <c r="AD63" i="1"/>
  <c r="Y63" i="1"/>
  <c r="I63" i="1"/>
  <c r="H63" i="1"/>
  <c r="O63" i="1"/>
  <c r="J63" i="1"/>
  <c r="G63" i="1"/>
  <c r="F63" i="1"/>
  <c r="BC62" i="1"/>
  <c r="AX62" i="1"/>
  <c r="AS62" i="1"/>
  <c r="AN62" i="1"/>
  <c r="AI62" i="1"/>
  <c r="AD62" i="1"/>
  <c r="Y62" i="1"/>
  <c r="H62" i="1"/>
  <c r="T62" i="1"/>
  <c r="O62" i="1"/>
  <c r="J62" i="1"/>
  <c r="I62" i="1"/>
  <c r="F62" i="1"/>
  <c r="BC61" i="1"/>
  <c r="AX61" i="1"/>
  <c r="AS61" i="1"/>
  <c r="AN61" i="1"/>
  <c r="AI61" i="1"/>
  <c r="AD61" i="1"/>
  <c r="Y61" i="1"/>
  <c r="I61" i="1"/>
  <c r="T61" i="1"/>
  <c r="O61" i="1"/>
  <c r="J61" i="1"/>
  <c r="G61" i="1"/>
  <c r="F61" i="1"/>
  <c r="X60" i="1"/>
  <c r="W60" i="1"/>
  <c r="V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V55" i="1"/>
  <c r="X54" i="1"/>
  <c r="W54" i="1"/>
  <c r="V54" i="1"/>
  <c r="X53" i="1"/>
  <c r="W53" i="1"/>
  <c r="V53" i="1"/>
  <c r="E62" i="1" l="1"/>
  <c r="T63" i="1"/>
  <c r="E63" i="1" s="1"/>
  <c r="G62" i="1"/>
  <c r="E61" i="1"/>
  <c r="H61" i="1"/>
  <c r="X19" i="1" l="1"/>
  <c r="W19" i="1"/>
  <c r="Y19" i="1"/>
  <c r="T19" i="1" l="1"/>
  <c r="BC19" i="1"/>
  <c r="AX19" i="1"/>
  <c r="AS19" i="1"/>
  <c r="AN19" i="1"/>
  <c r="AI19" i="1"/>
  <c r="AD19" i="1"/>
  <c r="O19" i="1"/>
  <c r="J19" i="1"/>
  <c r="I19" i="1"/>
  <c r="H19" i="1"/>
  <c r="G19" i="1"/>
  <c r="F19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19" i="1" l="1"/>
  <c r="E66" i="1"/>
  <c r="BC65" i="1" l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E82" i="1" l="1"/>
  <c r="Y78" i="1" l="1"/>
  <c r="BC78" i="1"/>
  <c r="AX78" i="1"/>
  <c r="AS78" i="1"/>
  <c r="AN78" i="1"/>
  <c r="AI78" i="1"/>
  <c r="AD78" i="1"/>
  <c r="T78" i="1"/>
  <c r="O78" i="1"/>
  <c r="J78" i="1"/>
  <c r="I78" i="1"/>
  <c r="H78" i="1"/>
  <c r="G78" i="1"/>
  <c r="F78" i="1"/>
  <c r="E78" i="1" l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BC80" i="1"/>
  <c r="AX80" i="1"/>
  <c r="AS80" i="1"/>
  <c r="AN80" i="1"/>
  <c r="AN79" i="1" s="1"/>
  <c r="AI80" i="1"/>
  <c r="AD80" i="1"/>
  <c r="Y80" i="1"/>
  <c r="T80" i="1"/>
  <c r="T79" i="1" s="1"/>
  <c r="O80" i="1"/>
  <c r="J80" i="1"/>
  <c r="I80" i="1"/>
  <c r="H80" i="1"/>
  <c r="G80" i="1"/>
  <c r="F80" i="1"/>
  <c r="BG79" i="1"/>
  <c r="BF79" i="1"/>
  <c r="BE79" i="1"/>
  <c r="BD79" i="1"/>
  <c r="BB79" i="1"/>
  <c r="BA79" i="1"/>
  <c r="AZ79" i="1"/>
  <c r="AY79" i="1"/>
  <c r="AW79" i="1"/>
  <c r="AV79" i="1"/>
  <c r="AU79" i="1"/>
  <c r="AT79" i="1"/>
  <c r="AR79" i="1"/>
  <c r="AQ79" i="1"/>
  <c r="AP79" i="1"/>
  <c r="AO79" i="1"/>
  <c r="AM79" i="1"/>
  <c r="AL79" i="1"/>
  <c r="AK79" i="1"/>
  <c r="AJ79" i="1"/>
  <c r="AH79" i="1"/>
  <c r="AG79" i="1"/>
  <c r="AF79" i="1"/>
  <c r="AE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I79" i="1" l="1"/>
  <c r="Y79" i="1"/>
  <c r="AS79" i="1"/>
  <c r="G79" i="1"/>
  <c r="O79" i="1"/>
  <c r="AI79" i="1"/>
  <c r="BC79" i="1"/>
  <c r="E81" i="1"/>
  <c r="E80" i="1"/>
  <c r="F79" i="1"/>
  <c r="AD79" i="1"/>
  <c r="AX79" i="1"/>
  <c r="H79" i="1"/>
  <c r="J79" i="1"/>
  <c r="K10" i="1"/>
  <c r="L10" i="1"/>
  <c r="N10" i="1"/>
  <c r="P10" i="1"/>
  <c r="U10" i="1"/>
  <c r="V10" i="1"/>
  <c r="W10" i="1"/>
  <c r="X10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79" i="1" l="1"/>
  <c r="E64" i="1"/>
  <c r="Z10" i="1"/>
  <c r="AA10" i="1"/>
  <c r="AB10" i="1"/>
  <c r="AC10" i="1"/>
  <c r="AE10" i="1"/>
  <c r="AF10" i="1"/>
  <c r="AG10" i="1"/>
  <c r="AH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E58" i="1" l="1"/>
  <c r="E53" i="1"/>
  <c r="E54" i="1"/>
  <c r="E60" i="1"/>
  <c r="E55" i="1"/>
  <c r="E56" i="1"/>
  <c r="E57" i="1"/>
  <c r="E59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E52" i="1" l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23" i="1"/>
  <c r="BC51" i="1" l="1"/>
  <c r="AX51" i="1"/>
  <c r="AS51" i="1"/>
  <c r="AN51" i="1"/>
  <c r="AI51" i="1"/>
  <c r="AD51" i="1"/>
  <c r="Y51" i="1"/>
  <c r="O51" i="1"/>
  <c r="J51" i="1"/>
  <c r="I51" i="1"/>
  <c r="H51" i="1"/>
  <c r="G51" i="1"/>
  <c r="F51" i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S44" i="1"/>
  <c r="R44" i="1"/>
  <c r="Q44" i="1"/>
  <c r="S43" i="1"/>
  <c r="R43" i="1"/>
  <c r="Q43" i="1"/>
  <c r="S42" i="1"/>
  <c r="R42" i="1"/>
  <c r="Q42" i="1"/>
  <c r="Q10" i="1" l="1"/>
  <c r="E51" i="1"/>
  <c r="E48" i="1"/>
  <c r="E50" i="1"/>
  <c r="E49" i="1"/>
  <c r="E47" i="1"/>
  <c r="E46" i="1"/>
  <c r="S40" i="1"/>
  <c r="R40" i="1"/>
  <c r="S10" i="1" l="1"/>
  <c r="R12" i="1"/>
  <c r="R10" i="1" l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E18" i="1" l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4" i="1" l="1"/>
  <c r="E45" i="1"/>
  <c r="E43" i="1"/>
  <c r="O40" i="1"/>
  <c r="O41" i="1"/>
  <c r="O42" i="1"/>
  <c r="BC42" i="1"/>
  <c r="AX42" i="1"/>
  <c r="AS42" i="1"/>
  <c r="AN42" i="1"/>
  <c r="AI42" i="1"/>
  <c r="AD42" i="1"/>
  <c r="Y42" i="1"/>
  <c r="J42" i="1"/>
  <c r="I42" i="1"/>
  <c r="H42" i="1"/>
  <c r="G42" i="1"/>
  <c r="F42" i="1"/>
  <c r="E42" i="1" l="1"/>
  <c r="BC41" i="1" l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/>
  <c r="AX40" i="1"/>
  <c r="AS40" i="1"/>
  <c r="AN40" i="1"/>
  <c r="AI40" i="1"/>
  <c r="AD40" i="1"/>
  <c r="Y40" i="1"/>
  <c r="J40" i="1"/>
  <c r="I40" i="1"/>
  <c r="H40" i="1"/>
  <c r="G40" i="1"/>
  <c r="F40" i="1"/>
  <c r="E40" i="1" l="1"/>
  <c r="E10" i="2"/>
  <c r="M14" i="1" l="1"/>
  <c r="M12" i="1"/>
  <c r="BC39" i="1" l="1"/>
  <c r="AX39" i="1"/>
  <c r="AS39" i="1"/>
  <c r="AN39" i="1"/>
  <c r="AI39" i="1"/>
  <c r="AD39" i="1"/>
  <c r="Y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E33" i="1" l="1"/>
  <c r="E34" i="1"/>
  <c r="E39" i="1"/>
  <c r="E37" i="1"/>
  <c r="E31" i="1"/>
  <c r="E36" i="1"/>
  <c r="E38" i="1"/>
  <c r="E35" i="1"/>
  <c r="E32" i="1"/>
  <c r="M10" i="1"/>
  <c r="J30" i="1" l="1"/>
  <c r="BC30" i="1"/>
  <c r="AX30" i="1"/>
  <c r="AS30" i="1"/>
  <c r="AN30" i="1"/>
  <c r="AI30" i="1"/>
  <c r="AD30" i="1"/>
  <c r="Y30" i="1"/>
  <c r="O30" i="1"/>
  <c r="I30" i="1"/>
  <c r="H30" i="1"/>
  <c r="G30" i="1"/>
  <c r="F30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E29" i="1" l="1"/>
  <c r="E30" i="1"/>
  <c r="E28" i="1"/>
  <c r="O16" i="1"/>
  <c r="T16" i="1"/>
  <c r="Y16" i="1"/>
  <c r="AD16" i="1"/>
  <c r="AI16" i="1"/>
  <c r="AN16" i="1"/>
  <c r="AS16" i="1"/>
  <c r="AX16" i="1"/>
  <c r="BC16" i="1"/>
  <c r="O17" i="1"/>
  <c r="T17" i="1"/>
  <c r="Y17" i="1"/>
  <c r="AD17" i="1"/>
  <c r="AI17" i="1"/>
  <c r="AN17" i="1"/>
  <c r="AS17" i="1"/>
  <c r="AX17" i="1"/>
  <c r="BC17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7" i="1" l="1"/>
  <c r="J17" i="1"/>
  <c r="E17" i="1" s="1"/>
  <c r="I17" i="1"/>
  <c r="H17" i="1"/>
  <c r="G17" i="1"/>
  <c r="F17" i="1"/>
  <c r="F16" i="1" l="1"/>
  <c r="G16" i="1"/>
  <c r="H16" i="1"/>
  <c r="I16" i="1"/>
  <c r="J16" i="1"/>
  <c r="E16" i="1" s="1"/>
  <c r="J24" i="1"/>
  <c r="J25" i="1"/>
  <c r="J26" i="1"/>
  <c r="J23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F26" i="1"/>
  <c r="G26" i="1"/>
  <c r="H26" i="1"/>
  <c r="I26" i="1"/>
  <c r="O26" i="1"/>
  <c r="Y26" i="1"/>
  <c r="AD26" i="1"/>
  <c r="AI26" i="1"/>
  <c r="AN26" i="1"/>
  <c r="AS26" i="1"/>
  <c r="AX26" i="1"/>
  <c r="BC26" i="1"/>
  <c r="E26" i="1" l="1"/>
  <c r="E25" i="1"/>
  <c r="E24" i="1"/>
  <c r="F12" i="1"/>
  <c r="F13" i="1"/>
  <c r="F14" i="1"/>
  <c r="F15" i="1"/>
  <c r="F11" i="1" l="1"/>
  <c r="F10" i="1"/>
  <c r="G12" i="1" l="1"/>
  <c r="G11" i="1" s="1"/>
  <c r="H12" i="1"/>
  <c r="I12" i="1"/>
  <c r="G13" i="1"/>
  <c r="H13" i="1"/>
  <c r="I13" i="1"/>
  <c r="G14" i="1"/>
  <c r="H14" i="1"/>
  <c r="I14" i="1"/>
  <c r="G15" i="1"/>
  <c r="H15" i="1"/>
  <c r="I15" i="1"/>
  <c r="I11" i="1" l="1"/>
  <c r="H11" i="1"/>
  <c r="H10" i="1" s="1"/>
  <c r="I10" i="1"/>
  <c r="G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BC11" i="1" l="1"/>
  <c r="AX11" i="1"/>
  <c r="AS11" i="1"/>
  <c r="AS10" i="1" s="1"/>
  <c r="AN11" i="1"/>
  <c r="AN10" i="1" s="1"/>
  <c r="AI11" i="1"/>
  <c r="AD11" i="1"/>
  <c r="Y11" i="1"/>
  <c r="T11" i="1"/>
  <c r="T10" i="1" s="1"/>
  <c r="AI10" i="1"/>
  <c r="Y10" i="1"/>
  <c r="BC10" i="1"/>
  <c r="AD10" i="1"/>
  <c r="AX10" i="1"/>
  <c r="O15" i="1"/>
  <c r="O14" i="1"/>
  <c r="O13" i="1"/>
  <c r="O12" i="1"/>
  <c r="O11" i="1" s="1"/>
  <c r="J15" i="1"/>
  <c r="J14" i="1"/>
  <c r="J13" i="1"/>
  <c r="J12" i="1"/>
  <c r="J11" i="1" s="1"/>
  <c r="J10" i="1" l="1"/>
  <c r="O10" i="1"/>
  <c r="E15" i="1"/>
  <c r="E12" i="1"/>
  <c r="E11" i="1" s="1"/>
  <c r="E14" i="1"/>
  <c r="E13" i="1"/>
  <c r="E23" i="1" l="1"/>
  <c r="E10" i="1" l="1"/>
</calcChain>
</file>

<file path=xl/sharedStrings.xml><?xml version="1.0" encoding="utf-8"?>
<sst xmlns="http://schemas.openxmlformats.org/spreadsheetml/2006/main" count="411" uniqueCount="200">
  <si>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</si>
  <si>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</si>
  <si>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</si>
  <si>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</si>
  <si>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</si>
  <si>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</si>
  <si>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</si>
  <si>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</si>
  <si>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</si>
  <si>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</si>
  <si>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</si>
  <si>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</si>
  <si>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</si>
  <si>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</si>
  <si>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</si>
  <si>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</si>
  <si>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</si>
  <si>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</si>
  <si>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</si>
  <si>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</si>
  <si>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</si>
  <si>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</si>
  <si>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</si>
  <si>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</si>
  <si>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</si>
  <si>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</si>
  <si>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</si>
  <si>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</si>
  <si>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</si>
  <si>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</si>
  <si>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</si>
  <si>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</si>
  <si>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</si>
  <si>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</si>
  <si>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</si>
  <si>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</si>
  <si>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</si>
  <si>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</si>
  <si>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</si>
  <si>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</si>
  <si>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</si>
  <si>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</si>
  <si>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</si>
  <si>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</si>
  <si>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</si>
  <si>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</si>
  <si>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</si>
  <si>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</si>
  <si>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</si>
  <si>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</si>
  <si>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</si>
  <si>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</si>
  <si>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</si>
  <si>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</si>
  <si>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</si>
  <si>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</si>
  <si>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</si>
  <si>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</si>
  <si>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</si>
  <si>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</si>
  <si>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</si>
  <si>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</si>
  <si>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</si>
  <si>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</si>
  <si>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</si>
  <si>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</si>
  <si>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</si>
  <si>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</si>
  <si>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</si>
  <si>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</si>
  <si>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</si>
  <si>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</si>
  <si>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</si>
  <si>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</si>
  <si>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</si>
  <si>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</si>
  <si>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</si>
  <si>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</si>
  <si>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</si>
  <si>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</si>
  <si>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</si>
  <si>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</si>
  <si>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</si>
  <si>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</si>
  <si>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</si>
  <si>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</si>
  <si>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</si>
  <si>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</si>
  <si>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</si>
  <si>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</si>
  <si>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</si>
  <si>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</si>
  <si>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</si>
  <si>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</si>
  <si>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</si>
  <si>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</si>
  <si>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</si>
  <si>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</si>
  <si>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</si>
  <si>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</si>
  <si>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</si>
  <si>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</si>
  <si>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</si>
  <si>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</si>
  <si>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</si>
  <si>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</si>
  <si>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</si>
  <si>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</si>
  <si>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</si>
  <si>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</si>
  <si>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</si>
  <si>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</si>
  <si>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</si>
  <si>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</si>
  <si>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</si>
  <si>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</si>
  <si>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</si>
  <si>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</si>
  <si>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</si>
  <si>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</si>
  <si>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</si>
  <si>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</si>
  <si>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</si>
  <si>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</si>
  <si>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</si>
  <si>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</si>
  <si>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</si>
  <si>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</si>
  <si>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</si>
  <si>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</si>
  <si>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</si>
  <si>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</si>
  <si>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</si>
  <si>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</si>
  <si>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</si>
  <si>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</si>
  <si>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</si>
  <si>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</si>
  <si>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</si>
  <si>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</si>
  <si>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</si>
  <si>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</si>
  <si>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</si>
  <si>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</si>
  <si>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</si>
  <si>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</si>
  <si>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</si>
  <si>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</si>
  <si>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</si>
  <si>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</si>
  <si>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</si>
  <si>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</si>
  <si>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</si>
  <si>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</si>
  <si>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</si>
  <si>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</si>
  <si>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</si>
  <si>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</si>
  <si>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</si>
  <si>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</si>
  <si>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</si>
  <si>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</si>
  <si>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</si>
  <si>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</si>
  <si>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</si>
  <si>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</si>
  <si>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</si>
  <si>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</si>
  <si>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</si>
  <si>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</si>
  <si>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</si>
  <si>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</si>
  <si>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</si>
  <si>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</si>
  <si>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</si>
  <si>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</si>
  <si>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</si>
  <si>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</si>
  <si>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</si>
  <si>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</si>
  <si>
    <t>2.46</t>
  </si>
  <si>
    <t>Капитальный ремонт участка тепловой сети (к школе и больнице) в с. Оксино</t>
  </si>
  <si>
    <t>Капитальный ремонт тепловых сетей в п. Амдерма (от ТК№1 до ТК в районе д.11 ул. Ленина)</t>
  </si>
  <si>
    <t>Капитальный ремонт котельной № 1 в с. Оксино (замена дымовой трубы)</t>
  </si>
  <si>
    <t>Капитальный ремонт котельной № 2 в  с. Оксино (замена дымовой трубы)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</si>
  <si>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</si>
  <si>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</si>
  <si>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</si>
  <si>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</si>
  <si>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1.10</t>
  </si>
  <si>
    <t>Капитальный ремонт  высоковольтной воздушной линии электропередач 6 кВ и трансформаторных подстанций в п. Красное</t>
  </si>
  <si>
    <t>2.47</t>
  </si>
  <si>
    <t>2.48</t>
  </si>
  <si>
    <t>2.49</t>
  </si>
  <si>
    <t>2.50</t>
  </si>
  <si>
    <t>2.51</t>
  </si>
  <si>
    <t>2.52</t>
  </si>
  <si>
    <t>2.53</t>
  </si>
  <si>
    <t>2.54</t>
  </si>
  <si>
    <t>Выполнение работ по изготовлению, поставке и монтажу быстровозводимого здания ДЭС в п. Варнек Ненецкого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</si>
</sst>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  <numFmt numFmtId="173" formatCode="#,##0.0_ ;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8" fontId="3" fillId="3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wrapText="1"/>
    </xf>
    <xf numFmtId="168" fontId="3" fillId="0" borderId="1" xfId="0" applyNumberFormat="1" applyFont="1" applyBorder="1" applyAlignment="1">
      <alignment horizontal="right" vertical="center" wrapText="1"/>
    </xf>
    <xf numFmtId="168" fontId="12" fillId="2" borderId="1" xfId="0" applyNumberFormat="1" applyFont="1" applyFill="1" applyBorder="1" applyAlignment="1" applyProtection="1">
      <alignment horizontal="center" vertical="center" wrapText="1"/>
    </xf>
    <xf numFmtId="168" fontId="12" fillId="2" borderId="1" xfId="0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/>
    </xf>
    <xf numFmtId="173" fontId="13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topLeftCell="A8" zoomScaleNormal="100" zoomScaleSheetLayoutView="100" workbookViewId="0">
      <selection activeCell="H15" sqref="H15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67" t="s">
        <v>35</v>
      </c>
      <c r="K1" s="67"/>
      <c r="L1" s="67"/>
      <c r="M1" s="67"/>
      <c r="N1" s="67"/>
    </row>
    <row r="2" spans="1:14" x14ac:dyDescent="0.25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36.75" customHeight="1" x14ac:dyDescent="0.25">
      <c r="A3" s="69" t="s">
        <v>22</v>
      </c>
      <c r="B3" s="69" t="s">
        <v>23</v>
      </c>
      <c r="C3" s="69" t="s">
        <v>24</v>
      </c>
      <c r="D3" s="69" t="s">
        <v>25</v>
      </c>
      <c r="E3" s="70" t="s">
        <v>26</v>
      </c>
      <c r="F3" s="71"/>
      <c r="G3" s="71"/>
      <c r="H3" s="71"/>
      <c r="I3" s="71"/>
      <c r="J3" s="71"/>
      <c r="K3" s="71"/>
      <c r="L3" s="71"/>
      <c r="M3" s="71"/>
      <c r="N3" s="72"/>
    </row>
    <row r="4" spans="1:14" ht="53.25" customHeight="1" x14ac:dyDescent="0.25">
      <c r="A4" s="69"/>
      <c r="B4" s="69"/>
      <c r="C4" s="69"/>
      <c r="D4" s="69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62" t="s">
        <v>38</v>
      </c>
      <c r="B5" s="17" t="s">
        <v>100</v>
      </c>
      <c r="C5" s="27" t="s">
        <v>32</v>
      </c>
      <c r="D5" s="15">
        <v>1</v>
      </c>
      <c r="E5" s="34">
        <v>0</v>
      </c>
      <c r="F5" s="15">
        <v>4</v>
      </c>
      <c r="G5" s="41">
        <v>0</v>
      </c>
      <c r="H5" s="41">
        <v>2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63"/>
      <c r="B6" s="17" t="s">
        <v>43</v>
      </c>
      <c r="C6" s="27" t="s">
        <v>32</v>
      </c>
      <c r="D6" s="15">
        <v>4</v>
      </c>
      <c r="E6" s="15">
        <v>2</v>
      </c>
      <c r="F6" s="41">
        <v>1</v>
      </c>
      <c r="G6" s="41">
        <v>0</v>
      </c>
      <c r="H6" s="41">
        <v>1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63"/>
      <c r="B7" s="22" t="s">
        <v>53</v>
      </c>
      <c r="C7" s="23" t="s">
        <v>54</v>
      </c>
      <c r="D7" s="23">
        <v>0</v>
      </c>
      <c r="E7" s="23">
        <v>3.92</v>
      </c>
      <c r="F7" s="34">
        <v>3.16</v>
      </c>
      <c r="G7" s="42">
        <v>1</v>
      </c>
      <c r="H7" s="34">
        <v>2.37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90" x14ac:dyDescent="0.25">
      <c r="A8" s="63"/>
      <c r="B8" s="22" t="s">
        <v>169</v>
      </c>
      <c r="C8" s="23" t="s">
        <v>126</v>
      </c>
      <c r="D8" s="23">
        <v>0</v>
      </c>
      <c r="E8" s="35">
        <v>0</v>
      </c>
      <c r="F8" s="34">
        <v>0</v>
      </c>
      <c r="G8" s="41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150" x14ac:dyDescent="0.25">
      <c r="A9" s="64"/>
      <c r="B9" s="22" t="s">
        <v>168</v>
      </c>
      <c r="C9" s="23" t="s">
        <v>160</v>
      </c>
      <c r="D9" s="23">
        <v>0</v>
      </c>
      <c r="E9" s="35">
        <v>0</v>
      </c>
      <c r="F9" s="34">
        <v>0</v>
      </c>
      <c r="G9" s="41">
        <v>0</v>
      </c>
      <c r="H9" s="42">
        <v>8.1999999999999993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60" x14ac:dyDescent="0.25">
      <c r="A10" s="65" t="s">
        <v>55</v>
      </c>
      <c r="B10" s="22" t="s">
        <v>65</v>
      </c>
      <c r="C10" s="23" t="s">
        <v>54</v>
      </c>
      <c r="D10" s="23">
        <v>0</v>
      </c>
      <c r="E10" s="33">
        <f>(35+50+758+215+200)/1000</f>
        <v>1.258</v>
      </c>
      <c r="F10" s="42">
        <v>0.4</v>
      </c>
      <c r="G10" s="42">
        <v>0.3</v>
      </c>
      <c r="H10" s="42">
        <v>0.6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</row>
    <row r="11" spans="1:14" ht="45" x14ac:dyDescent="0.25">
      <c r="A11" s="66"/>
      <c r="B11" s="22" t="s">
        <v>106</v>
      </c>
      <c r="C11" s="23" t="s">
        <v>54</v>
      </c>
      <c r="D11" s="23">
        <v>0</v>
      </c>
      <c r="E11" s="35">
        <v>0</v>
      </c>
      <c r="F11" s="34">
        <v>0.97299999999999998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</row>
    <row r="12" spans="1:14" ht="30" x14ac:dyDescent="0.25">
      <c r="A12" s="66"/>
      <c r="B12" s="22" t="s">
        <v>70</v>
      </c>
      <c r="C12" s="23" t="s">
        <v>32</v>
      </c>
      <c r="D12" s="23">
        <v>0</v>
      </c>
      <c r="E12" s="23">
        <v>1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45" x14ac:dyDescent="0.25">
      <c r="A13" s="66"/>
      <c r="B13" s="22" t="s">
        <v>77</v>
      </c>
      <c r="C13" s="23" t="s">
        <v>32</v>
      </c>
      <c r="D13" s="23">
        <v>3</v>
      </c>
      <c r="E13" s="23">
        <v>12</v>
      </c>
      <c r="F13" s="36">
        <v>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  <row r="14" spans="1:14" ht="45" x14ac:dyDescent="0.25">
      <c r="A14" s="66"/>
      <c r="B14" s="22" t="s">
        <v>97</v>
      </c>
      <c r="C14" s="23" t="s">
        <v>32</v>
      </c>
      <c r="D14" s="23">
        <v>0</v>
      </c>
      <c r="E14" s="23">
        <v>5</v>
      </c>
      <c r="F14" s="36">
        <v>7</v>
      </c>
      <c r="G14" s="36">
        <v>10</v>
      </c>
      <c r="H14" s="36">
        <v>5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75" x14ac:dyDescent="0.25">
      <c r="A15" s="66"/>
      <c r="B15" s="22" t="s">
        <v>148</v>
      </c>
      <c r="C15" s="23" t="s">
        <v>32</v>
      </c>
      <c r="D15" s="23">
        <v>0</v>
      </c>
      <c r="E15" s="23" t="s">
        <v>147</v>
      </c>
      <c r="F15" s="36">
        <v>0</v>
      </c>
      <c r="G15" s="36">
        <v>1</v>
      </c>
      <c r="H15" s="36">
        <v>1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30" x14ac:dyDescent="0.25">
      <c r="A16" s="66"/>
      <c r="B16" s="22" t="s">
        <v>96</v>
      </c>
      <c r="C16" s="23" t="s">
        <v>32</v>
      </c>
      <c r="D16" s="23">
        <v>0</v>
      </c>
      <c r="E16" s="23">
        <v>1</v>
      </c>
      <c r="F16" s="36">
        <v>0</v>
      </c>
      <c r="G16" s="36">
        <v>2</v>
      </c>
      <c r="H16" s="36">
        <v>1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45" x14ac:dyDescent="0.25">
      <c r="A17" s="66"/>
      <c r="B17" s="22" t="s">
        <v>170</v>
      </c>
      <c r="C17" s="23" t="s">
        <v>32</v>
      </c>
      <c r="D17" s="23">
        <v>0</v>
      </c>
      <c r="E17" s="36">
        <v>0</v>
      </c>
      <c r="F17" s="36">
        <v>0</v>
      </c>
      <c r="G17" s="36">
        <v>1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</row>
  </sheetData>
  <mergeCells count="9">
    <mergeCell ref="A5:A9"/>
    <mergeCell ref="A10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2"/>
  <sheetViews>
    <sheetView tabSelected="1" view="pageBreakPreview" zoomScale="75" zoomScaleNormal="70" zoomScaleSheetLayoutView="7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A10" sqref="AA10:AB10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20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6" t="s">
        <v>37</v>
      </c>
      <c r="BF1" s="86"/>
      <c r="BG1" s="86"/>
    </row>
    <row r="2" spans="1:62" ht="25.5" customHeight="1" x14ac:dyDescent="0.25">
      <c r="BE2" s="86"/>
      <c r="BF2" s="86"/>
      <c r="BG2" s="86"/>
    </row>
    <row r="3" spans="1:62" ht="30.75" customHeight="1" x14ac:dyDescent="0.25">
      <c r="A3" s="87" t="s">
        <v>36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1"/>
      <c r="BE3" s="86"/>
      <c r="BF3" s="86"/>
      <c r="BG3" s="86"/>
      <c r="BH3" s="13"/>
      <c r="BI3" s="13"/>
      <c r="BJ3" s="13"/>
    </row>
    <row r="4" spans="1:62" x14ac:dyDescent="0.25">
      <c r="E4" s="3"/>
    </row>
    <row r="5" spans="1:62" ht="15.75" customHeight="1" x14ac:dyDescent="0.25">
      <c r="A5" s="88" t="s">
        <v>0</v>
      </c>
      <c r="B5" s="81" t="s">
        <v>1</v>
      </c>
      <c r="C5" s="81" t="s">
        <v>2</v>
      </c>
      <c r="D5" s="81" t="s">
        <v>3</v>
      </c>
      <c r="E5" s="82" t="s">
        <v>33</v>
      </c>
      <c r="F5" s="82"/>
      <c r="G5" s="82"/>
      <c r="H5" s="82"/>
      <c r="I5" s="82"/>
      <c r="J5" s="83" t="s">
        <v>46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5"/>
    </row>
    <row r="6" spans="1:62" x14ac:dyDescent="0.25">
      <c r="A6" s="88"/>
      <c r="B6" s="81"/>
      <c r="C6" s="81"/>
      <c r="D6" s="81"/>
      <c r="E6" s="82"/>
      <c r="F6" s="82"/>
      <c r="G6" s="82"/>
      <c r="H6" s="82"/>
      <c r="I6" s="82"/>
      <c r="J6" s="82" t="s">
        <v>4</v>
      </c>
      <c r="K6" s="82"/>
      <c r="L6" s="82"/>
      <c r="M6" s="82"/>
      <c r="N6" s="82"/>
      <c r="O6" s="82" t="s">
        <v>5</v>
      </c>
      <c r="P6" s="82"/>
      <c r="Q6" s="82"/>
      <c r="R6" s="82"/>
      <c r="S6" s="82"/>
      <c r="T6" s="82" t="s">
        <v>6</v>
      </c>
      <c r="U6" s="82"/>
      <c r="V6" s="82"/>
      <c r="W6" s="82"/>
      <c r="X6" s="82"/>
      <c r="Y6" s="82" t="s">
        <v>7</v>
      </c>
      <c r="Z6" s="82"/>
      <c r="AA6" s="82"/>
      <c r="AB6" s="82"/>
      <c r="AC6" s="82"/>
      <c r="AD6" s="82" t="s">
        <v>8</v>
      </c>
      <c r="AE6" s="82"/>
      <c r="AF6" s="82"/>
      <c r="AG6" s="82"/>
      <c r="AH6" s="82"/>
      <c r="AI6" s="82" t="s">
        <v>9</v>
      </c>
      <c r="AJ6" s="82"/>
      <c r="AK6" s="82"/>
      <c r="AL6" s="82"/>
      <c r="AM6" s="82"/>
      <c r="AN6" s="82" t="s">
        <v>10</v>
      </c>
      <c r="AO6" s="82"/>
      <c r="AP6" s="82"/>
      <c r="AQ6" s="82"/>
      <c r="AR6" s="82"/>
      <c r="AS6" s="82" t="s">
        <v>11</v>
      </c>
      <c r="AT6" s="82"/>
      <c r="AU6" s="82"/>
      <c r="AV6" s="82"/>
      <c r="AW6" s="82"/>
      <c r="AX6" s="82" t="s">
        <v>12</v>
      </c>
      <c r="AY6" s="82"/>
      <c r="AZ6" s="82"/>
      <c r="BA6" s="82"/>
      <c r="BB6" s="82"/>
      <c r="BC6" s="82" t="s">
        <v>13</v>
      </c>
      <c r="BD6" s="82"/>
      <c r="BE6" s="82"/>
      <c r="BF6" s="82"/>
      <c r="BG6" s="82"/>
    </row>
    <row r="7" spans="1:62" x14ac:dyDescent="0.25">
      <c r="A7" s="88"/>
      <c r="B7" s="81"/>
      <c r="C7" s="81"/>
      <c r="D7" s="81"/>
      <c r="E7" s="81" t="s">
        <v>14</v>
      </c>
      <c r="F7" s="79" t="s">
        <v>15</v>
      </c>
      <c r="G7" s="79"/>
      <c r="H7" s="79"/>
      <c r="I7" s="79"/>
      <c r="J7" s="77" t="s">
        <v>14</v>
      </c>
      <c r="K7" s="79" t="s">
        <v>15</v>
      </c>
      <c r="L7" s="79"/>
      <c r="M7" s="79"/>
      <c r="N7" s="79"/>
      <c r="O7" s="77" t="s">
        <v>14</v>
      </c>
      <c r="P7" s="79" t="s">
        <v>15</v>
      </c>
      <c r="Q7" s="79"/>
      <c r="R7" s="79"/>
      <c r="S7" s="79"/>
      <c r="T7" s="77" t="s">
        <v>14</v>
      </c>
      <c r="U7" s="79" t="s">
        <v>15</v>
      </c>
      <c r="V7" s="79"/>
      <c r="W7" s="79"/>
      <c r="X7" s="79"/>
      <c r="Y7" s="77" t="s">
        <v>14</v>
      </c>
      <c r="Z7" s="79" t="s">
        <v>15</v>
      </c>
      <c r="AA7" s="79"/>
      <c r="AB7" s="79"/>
      <c r="AC7" s="79"/>
      <c r="AD7" s="77" t="s">
        <v>14</v>
      </c>
      <c r="AE7" s="79" t="s">
        <v>15</v>
      </c>
      <c r="AF7" s="79"/>
      <c r="AG7" s="79"/>
      <c r="AH7" s="79"/>
      <c r="AI7" s="77" t="s">
        <v>14</v>
      </c>
      <c r="AJ7" s="79" t="s">
        <v>15</v>
      </c>
      <c r="AK7" s="79"/>
      <c r="AL7" s="79"/>
      <c r="AM7" s="79"/>
      <c r="AN7" s="77" t="s">
        <v>14</v>
      </c>
      <c r="AO7" s="79" t="s">
        <v>15</v>
      </c>
      <c r="AP7" s="79"/>
      <c r="AQ7" s="79"/>
      <c r="AR7" s="79"/>
      <c r="AS7" s="77" t="s">
        <v>14</v>
      </c>
      <c r="AT7" s="79" t="s">
        <v>15</v>
      </c>
      <c r="AU7" s="79"/>
      <c r="AV7" s="79"/>
      <c r="AW7" s="79"/>
      <c r="AX7" s="77" t="s">
        <v>14</v>
      </c>
      <c r="AY7" s="79" t="s">
        <v>15</v>
      </c>
      <c r="AZ7" s="79"/>
      <c r="BA7" s="79"/>
      <c r="BB7" s="79"/>
      <c r="BC7" s="77" t="s">
        <v>14</v>
      </c>
      <c r="BD7" s="79" t="s">
        <v>15</v>
      </c>
      <c r="BE7" s="79"/>
      <c r="BF7" s="79"/>
      <c r="BG7" s="79"/>
    </row>
    <row r="8" spans="1:62" s="7" customFormat="1" ht="35.25" customHeight="1" x14ac:dyDescent="0.25">
      <c r="A8" s="88"/>
      <c r="B8" s="81"/>
      <c r="C8" s="81"/>
      <c r="D8" s="81"/>
      <c r="E8" s="81"/>
      <c r="F8" s="43" t="s">
        <v>16</v>
      </c>
      <c r="G8" s="43" t="s">
        <v>17</v>
      </c>
      <c r="H8" s="43" t="s">
        <v>18</v>
      </c>
      <c r="I8" s="43" t="s">
        <v>19</v>
      </c>
      <c r="J8" s="78"/>
      <c r="K8" s="43" t="s">
        <v>16</v>
      </c>
      <c r="L8" s="43" t="s">
        <v>17</v>
      </c>
      <c r="M8" s="43" t="s">
        <v>18</v>
      </c>
      <c r="N8" s="43" t="s">
        <v>19</v>
      </c>
      <c r="O8" s="78"/>
      <c r="P8" s="43" t="s">
        <v>16</v>
      </c>
      <c r="Q8" s="43" t="s">
        <v>17</v>
      </c>
      <c r="R8" s="43" t="s">
        <v>18</v>
      </c>
      <c r="S8" s="43" t="s">
        <v>19</v>
      </c>
      <c r="T8" s="78"/>
      <c r="U8" s="43" t="s">
        <v>16</v>
      </c>
      <c r="V8" s="43" t="s">
        <v>17</v>
      </c>
      <c r="W8" s="43" t="s">
        <v>18</v>
      </c>
      <c r="X8" s="43" t="s">
        <v>19</v>
      </c>
      <c r="Y8" s="78"/>
      <c r="Z8" s="43" t="s">
        <v>16</v>
      </c>
      <c r="AA8" s="43" t="s">
        <v>17</v>
      </c>
      <c r="AB8" s="43" t="s">
        <v>18</v>
      </c>
      <c r="AC8" s="43" t="s">
        <v>19</v>
      </c>
      <c r="AD8" s="78"/>
      <c r="AE8" s="43" t="s">
        <v>16</v>
      </c>
      <c r="AF8" s="43" t="s">
        <v>17</v>
      </c>
      <c r="AG8" s="43" t="s">
        <v>18</v>
      </c>
      <c r="AH8" s="43" t="s">
        <v>19</v>
      </c>
      <c r="AI8" s="78"/>
      <c r="AJ8" s="43" t="s">
        <v>16</v>
      </c>
      <c r="AK8" s="43" t="s">
        <v>17</v>
      </c>
      <c r="AL8" s="43" t="s">
        <v>18</v>
      </c>
      <c r="AM8" s="43" t="s">
        <v>19</v>
      </c>
      <c r="AN8" s="78"/>
      <c r="AO8" s="43" t="s">
        <v>16</v>
      </c>
      <c r="AP8" s="43" t="s">
        <v>17</v>
      </c>
      <c r="AQ8" s="43" t="s">
        <v>18</v>
      </c>
      <c r="AR8" s="43" t="s">
        <v>19</v>
      </c>
      <c r="AS8" s="78"/>
      <c r="AT8" s="43" t="s">
        <v>16</v>
      </c>
      <c r="AU8" s="43" t="s">
        <v>17</v>
      </c>
      <c r="AV8" s="43" t="s">
        <v>18</v>
      </c>
      <c r="AW8" s="43" t="s">
        <v>19</v>
      </c>
      <c r="AX8" s="78"/>
      <c r="AY8" s="43" t="s">
        <v>16</v>
      </c>
      <c r="AZ8" s="43" t="s">
        <v>17</v>
      </c>
      <c r="BA8" s="43" t="s">
        <v>18</v>
      </c>
      <c r="BB8" s="43" t="s">
        <v>19</v>
      </c>
      <c r="BC8" s="78"/>
      <c r="BD8" s="43" t="s">
        <v>16</v>
      </c>
      <c r="BE8" s="43" t="s">
        <v>17</v>
      </c>
      <c r="BF8" s="43" t="s">
        <v>18</v>
      </c>
      <c r="BG8" s="43" t="s">
        <v>19</v>
      </c>
    </row>
    <row r="9" spans="1:62" s="7" customFormat="1" x14ac:dyDescent="0.25">
      <c r="A9" s="44">
        <v>1</v>
      </c>
      <c r="B9" s="43">
        <v>2</v>
      </c>
      <c r="C9" s="43">
        <v>3</v>
      </c>
      <c r="D9" s="43">
        <v>4</v>
      </c>
      <c r="E9" s="43">
        <v>5</v>
      </c>
      <c r="F9" s="44">
        <v>6</v>
      </c>
      <c r="G9" s="43">
        <v>6</v>
      </c>
      <c r="H9" s="43">
        <v>7</v>
      </c>
      <c r="I9" s="43">
        <v>8</v>
      </c>
      <c r="J9" s="43">
        <v>9</v>
      </c>
      <c r="K9" s="43">
        <v>11</v>
      </c>
      <c r="L9" s="43">
        <v>10</v>
      </c>
      <c r="M9" s="43">
        <v>11</v>
      </c>
      <c r="N9" s="43">
        <v>12</v>
      </c>
      <c r="O9" s="43">
        <v>13</v>
      </c>
      <c r="P9" s="43">
        <v>16</v>
      </c>
      <c r="Q9" s="43">
        <v>14</v>
      </c>
      <c r="R9" s="43">
        <v>15</v>
      </c>
      <c r="S9" s="43">
        <v>16</v>
      </c>
      <c r="T9" s="43">
        <v>17</v>
      </c>
      <c r="U9" s="43">
        <v>21</v>
      </c>
      <c r="V9" s="43">
        <v>18</v>
      </c>
      <c r="W9" s="43">
        <v>19</v>
      </c>
      <c r="X9" s="43">
        <v>20</v>
      </c>
      <c r="Y9" s="43">
        <v>21</v>
      </c>
      <c r="Z9" s="43">
        <v>26</v>
      </c>
      <c r="AA9" s="43">
        <v>22</v>
      </c>
      <c r="AB9" s="43">
        <v>23</v>
      </c>
      <c r="AC9" s="43">
        <v>24</v>
      </c>
      <c r="AD9" s="43">
        <v>25</v>
      </c>
      <c r="AE9" s="43">
        <v>31</v>
      </c>
      <c r="AF9" s="43">
        <v>26</v>
      </c>
      <c r="AG9" s="43">
        <v>27</v>
      </c>
      <c r="AH9" s="43">
        <v>28</v>
      </c>
      <c r="AI9" s="43">
        <v>29</v>
      </c>
      <c r="AJ9" s="43">
        <v>36</v>
      </c>
      <c r="AK9" s="43">
        <v>30</v>
      </c>
      <c r="AL9" s="43">
        <v>31</v>
      </c>
      <c r="AM9" s="43">
        <v>32</v>
      </c>
      <c r="AN9" s="43">
        <v>33</v>
      </c>
      <c r="AO9" s="43">
        <v>41</v>
      </c>
      <c r="AP9" s="43">
        <v>34</v>
      </c>
      <c r="AQ9" s="43">
        <v>35</v>
      </c>
      <c r="AR9" s="43">
        <v>36</v>
      </c>
      <c r="AS9" s="43">
        <v>37</v>
      </c>
      <c r="AT9" s="43">
        <v>46</v>
      </c>
      <c r="AU9" s="43">
        <v>38</v>
      </c>
      <c r="AV9" s="43">
        <v>39</v>
      </c>
      <c r="AW9" s="43">
        <v>40</v>
      </c>
      <c r="AX9" s="43">
        <v>41</v>
      </c>
      <c r="AY9" s="43">
        <v>51</v>
      </c>
      <c r="AZ9" s="43">
        <v>42</v>
      </c>
      <c r="BA9" s="43">
        <v>43</v>
      </c>
      <c r="BB9" s="43">
        <v>44</v>
      </c>
      <c r="BC9" s="43">
        <v>45</v>
      </c>
      <c r="BD9" s="43">
        <v>56</v>
      </c>
      <c r="BE9" s="43">
        <v>46</v>
      </c>
      <c r="BF9" s="43">
        <v>47</v>
      </c>
      <c r="BG9" s="43">
        <v>48</v>
      </c>
    </row>
    <row r="10" spans="1:62" s="9" customFormat="1" x14ac:dyDescent="0.25">
      <c r="A10" s="44"/>
      <c r="B10" s="80" t="s">
        <v>30</v>
      </c>
      <c r="C10" s="80"/>
      <c r="D10" s="80"/>
      <c r="E10" s="8">
        <f t="shared" ref="E10:AJ10" si="0">E11+E22+E77</f>
        <v>271230.60000000003</v>
      </c>
      <c r="F10" s="8">
        <f t="shared" si="0"/>
        <v>0</v>
      </c>
      <c r="G10" s="8">
        <f t="shared" si="0"/>
        <v>101173.9</v>
      </c>
      <c r="H10" s="8">
        <f t="shared" si="0"/>
        <v>150280.9</v>
      </c>
      <c r="I10" s="8">
        <f t="shared" si="0"/>
        <v>19775.8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58376.700000000004</v>
      </c>
      <c r="U10" s="8">
        <f t="shared" si="0"/>
        <v>0</v>
      </c>
      <c r="V10" s="8">
        <f t="shared" si="0"/>
        <v>25458</v>
      </c>
      <c r="W10" s="8">
        <f t="shared" si="0"/>
        <v>32335.200000000001</v>
      </c>
      <c r="X10" s="8">
        <f t="shared" si="0"/>
        <v>583.49999999999989</v>
      </c>
      <c r="Y10" s="8">
        <f t="shared" si="0"/>
        <v>93367</v>
      </c>
      <c r="Z10" s="8">
        <f t="shared" si="0"/>
        <v>0</v>
      </c>
      <c r="AA10" s="8">
        <f t="shared" si="0"/>
        <v>25278.000000000004</v>
      </c>
      <c r="AB10" s="8">
        <f t="shared" si="0"/>
        <v>51962.8</v>
      </c>
      <c r="AC10" s="8">
        <f t="shared" si="0"/>
        <v>16126.2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AK11+AK22+AK77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4" t="s">
        <v>20</v>
      </c>
      <c r="B11" s="76" t="s">
        <v>42</v>
      </c>
      <c r="C11" s="76"/>
      <c r="D11" s="76"/>
      <c r="E11" s="8">
        <f>SUM(E12:E21)</f>
        <v>38909.1</v>
      </c>
      <c r="F11" s="8">
        <f t="shared" ref="F11:BG11" si="2">SUM(F12:F21)</f>
        <v>0</v>
      </c>
      <c r="G11" s="8">
        <f t="shared" si="2"/>
        <v>0</v>
      </c>
      <c r="H11" s="8">
        <f t="shared" si="2"/>
        <v>34275.599999999999</v>
      </c>
      <c r="I11" s="8">
        <f t="shared" si="2"/>
        <v>4633.5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32518.899999999998</v>
      </c>
      <c r="Z11" s="8">
        <f t="shared" si="2"/>
        <v>0</v>
      </c>
      <c r="AA11" s="8">
        <f t="shared" si="2"/>
        <v>0</v>
      </c>
      <c r="AB11" s="8">
        <f t="shared" si="2"/>
        <v>27885.399999999998</v>
      </c>
      <c r="AC11" s="8">
        <f t="shared" si="2"/>
        <v>4633.5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40</v>
      </c>
      <c r="C12" s="16" t="s">
        <v>21</v>
      </c>
      <c r="D12" s="16" t="s">
        <v>39</v>
      </c>
      <c r="E12" s="11">
        <f t="shared" ref="E12:E15" si="3">J12+O12+T12+Y12+AD12+AI12+AN12+AS12+AX12+BC12</f>
        <v>1800</v>
      </c>
      <c r="F12" s="11">
        <f t="shared" ref="F12:F15" si="4">K12+P12+U12+Z12+AE12+AJ12+AO12+AT12+AY12+BD12</f>
        <v>0</v>
      </c>
      <c r="G12" s="11">
        <f t="shared" ref="G12:G15" si="5">L12+Q12+V12+AA12+AF12+AK12+AP12+AU12+AZ12+BE12</f>
        <v>0</v>
      </c>
      <c r="H12" s="11">
        <f t="shared" ref="H12:H15" si="6">M12+R12+W12+AB12+AG12+AL12+AQ12+AV12+BA12+BF12</f>
        <v>1800</v>
      </c>
      <c r="I12" s="11">
        <f t="shared" ref="I12:I15" si="7">N12+S12+X12+AC12+AH12+AM12+AR12+AW12+BB12+BG12</f>
        <v>0</v>
      </c>
      <c r="J12" s="32">
        <f t="shared" ref="J12:J15" si="8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31">
        <f t="shared" ref="O12:O15" si="9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31">
        <f t="shared" ref="T12:T15" si="10">W12</f>
        <v>0</v>
      </c>
      <c r="U12" s="19">
        <v>0</v>
      </c>
      <c r="V12" s="19">
        <v>0</v>
      </c>
      <c r="W12" s="21">
        <v>0</v>
      </c>
      <c r="X12" s="19">
        <v>0</v>
      </c>
      <c r="Y12" s="31">
        <f t="shared" ref="Y12:Y15" si="11">AB12</f>
        <v>1800</v>
      </c>
      <c r="Z12" s="19">
        <v>0</v>
      </c>
      <c r="AA12" s="19">
        <v>0</v>
      </c>
      <c r="AB12" s="21">
        <v>1800</v>
      </c>
      <c r="AC12" s="19">
        <v>0</v>
      </c>
      <c r="AD12" s="18">
        <f t="shared" ref="AD12:AD15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41</v>
      </c>
      <c r="C13" s="16" t="s">
        <v>21</v>
      </c>
      <c r="D13" s="16" t="s">
        <v>39</v>
      </c>
      <c r="E13" s="11">
        <f t="shared" si="3"/>
        <v>1667.7</v>
      </c>
      <c r="F13" s="11">
        <f t="shared" si="4"/>
        <v>0</v>
      </c>
      <c r="G13" s="11">
        <f t="shared" si="5"/>
        <v>0</v>
      </c>
      <c r="H13" s="11">
        <f t="shared" si="6"/>
        <v>1667.7</v>
      </c>
      <c r="I13" s="11">
        <f t="shared" si="7"/>
        <v>0</v>
      </c>
      <c r="J13" s="12">
        <f t="shared" si="8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9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44</v>
      </c>
      <c r="C14" s="16" t="s">
        <v>21</v>
      </c>
      <c r="D14" s="16" t="s">
        <v>39</v>
      </c>
      <c r="E14" s="11">
        <f t="shared" si="3"/>
        <v>1270.5999999999999</v>
      </c>
      <c r="F14" s="11">
        <f t="shared" si="4"/>
        <v>0</v>
      </c>
      <c r="G14" s="11">
        <f t="shared" si="5"/>
        <v>0</v>
      </c>
      <c r="H14" s="11">
        <f t="shared" si="6"/>
        <v>1270.5999999999999</v>
      </c>
      <c r="I14" s="11">
        <f t="shared" si="7"/>
        <v>0</v>
      </c>
      <c r="J14" s="32">
        <f t="shared" si="8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31">
        <f t="shared" si="9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0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1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2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3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4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5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6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7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45</v>
      </c>
      <c r="C15" s="16" t="s">
        <v>21</v>
      </c>
      <c r="D15" s="16" t="s">
        <v>39</v>
      </c>
      <c r="E15" s="11">
        <f t="shared" si="3"/>
        <v>1181.8</v>
      </c>
      <c r="F15" s="11">
        <f t="shared" si="4"/>
        <v>0</v>
      </c>
      <c r="G15" s="11">
        <f t="shared" si="5"/>
        <v>0</v>
      </c>
      <c r="H15" s="11">
        <f t="shared" si="6"/>
        <v>1181.8</v>
      </c>
      <c r="I15" s="11">
        <f t="shared" si="7"/>
        <v>0</v>
      </c>
      <c r="J15" s="12">
        <f t="shared" si="8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9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0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1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2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3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4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5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6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7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31.5" x14ac:dyDescent="0.25">
      <c r="A16" s="10" t="s">
        <v>173</v>
      </c>
      <c r="B16" s="30" t="s">
        <v>63</v>
      </c>
      <c r="C16" s="16" t="s">
        <v>21</v>
      </c>
      <c r="D16" s="16" t="s">
        <v>39</v>
      </c>
      <c r="E16" s="11">
        <f t="shared" ref="E16" si="18">J16+O16+T16+Y16+AD16+AI16+AN16+AS16+AX16+BC16</f>
        <v>5.5</v>
      </c>
      <c r="F16" s="11">
        <f t="shared" ref="F16" si="19">K16+P16+U16+Z16+AE16+AJ16+AO16+AT16+AY16+BD16</f>
        <v>0</v>
      </c>
      <c r="G16" s="11">
        <f t="shared" ref="G16" si="20">L16+Q16+V16+AA16+AF16+AK16+AP16+AU16+AZ16+BE16</f>
        <v>0</v>
      </c>
      <c r="H16" s="11">
        <f t="shared" ref="H16" si="21">M16+R16+W16+AB16+AG16+AL16+AQ16+AV16+BA16+BF16</f>
        <v>5.5</v>
      </c>
      <c r="I16" s="11">
        <f t="shared" ref="I16" si="22">N16+S16+X16+AC16+AH16+AM16+AR16+AW16+BB16+BG16</f>
        <v>0</v>
      </c>
      <c r="J16" s="12">
        <f t="shared" ref="J16" si="23">M16</f>
        <v>5.5</v>
      </c>
      <c r="K16" s="18"/>
      <c r="L16" s="18">
        <v>0</v>
      </c>
      <c r="M16" s="26">
        <v>5.5</v>
      </c>
      <c r="N16" s="18">
        <v>0</v>
      </c>
      <c r="O16" s="18">
        <f t="shared" ref="O16:O17" si="24">R16</f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ref="T16:T17" si="25">W16</f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ref="Y16:Y17" si="26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:AD17" si="27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:AI17" si="28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:AN17" si="29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:AS17" si="30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:AX17" si="31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:BC17" si="32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47</v>
      </c>
      <c r="B17" s="30" t="s">
        <v>66</v>
      </c>
      <c r="C17" s="16" t="s">
        <v>21</v>
      </c>
      <c r="D17" s="16" t="s">
        <v>67</v>
      </c>
      <c r="E17" s="11">
        <f t="shared" ref="E17" si="33">J17+O17+T17+Y17+AD17+AI17+AN17+AS17+AX17+BC17</f>
        <v>1000</v>
      </c>
      <c r="F17" s="11">
        <f t="shared" ref="F17" si="34">K17+P17+U17+Z17+AE17+AJ17+AO17+AT17+AY17+BD17</f>
        <v>0</v>
      </c>
      <c r="G17" s="11">
        <f t="shared" ref="G17" si="35">L17+Q17+V17+AA17+AF17+AK17+AP17+AU17+AZ17+BE17</f>
        <v>0</v>
      </c>
      <c r="H17" s="11">
        <f t="shared" ref="H17" si="36">M17+R17+W17+AB17+AG17+AL17+AQ17+AV17+BA17+BF17</f>
        <v>1000</v>
      </c>
      <c r="I17" s="11">
        <f t="shared" ref="I17" si="37">N17+S17+X17+AC17+AH17+AM17+AR17+AW17+BB17+BG17</f>
        <v>0</v>
      </c>
      <c r="J17" s="12">
        <f t="shared" ref="J17" si="38">M17</f>
        <v>1000</v>
      </c>
      <c r="K17" s="18"/>
      <c r="L17" s="18">
        <v>0</v>
      </c>
      <c r="M17" s="26">
        <v>1000</v>
      </c>
      <c r="N17" s="18">
        <v>0</v>
      </c>
      <c r="O17" s="18">
        <f t="shared" si="24"/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si="25"/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si="26"/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si="27"/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si="28"/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si="29"/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si="30"/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si="31"/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si="32"/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48</v>
      </c>
      <c r="B18" s="30" t="s">
        <v>110</v>
      </c>
      <c r="C18" s="16" t="s">
        <v>21</v>
      </c>
      <c r="D18" s="16" t="s">
        <v>67</v>
      </c>
      <c r="E18" s="11">
        <f t="shared" ref="E18" si="39">J18+O18+T18+Y18+AD18+AI18+AN18+AS18+AX18+BC18</f>
        <v>1264.5999999999999</v>
      </c>
      <c r="F18" s="11">
        <f t="shared" ref="F18" si="40">K18+P18+U18+Z18+AE18+AJ18+AO18+AT18+AY18+BD18</f>
        <v>0</v>
      </c>
      <c r="G18" s="11">
        <f t="shared" ref="G18" si="41">L18+Q18+V18+AA18+AF18+AK18+AP18+AU18+AZ18+BE18</f>
        <v>0</v>
      </c>
      <c r="H18" s="11">
        <f t="shared" ref="H18" si="42">M18+R18+W18+AB18+AG18+AL18+AQ18+AV18+BA18+BF18</f>
        <v>1264.5999999999999</v>
      </c>
      <c r="I18" s="11">
        <f t="shared" ref="I18" si="43">N18+S18+X18+AC18+AH18+AM18+AR18+AW18+BB18+BG18</f>
        <v>0</v>
      </c>
      <c r="J18" s="32">
        <f t="shared" ref="J18" si="44">M18</f>
        <v>0</v>
      </c>
      <c r="K18" s="18"/>
      <c r="L18" s="18">
        <v>0</v>
      </c>
      <c r="M18" s="26">
        <v>0</v>
      </c>
      <c r="N18" s="18">
        <v>0</v>
      </c>
      <c r="O18" s="31">
        <f t="shared" ref="O18" si="45">R18</f>
        <v>1264.5999999999999</v>
      </c>
      <c r="P18" s="18">
        <v>0</v>
      </c>
      <c r="Q18" s="18">
        <v>0</v>
      </c>
      <c r="R18" s="31">
        <v>1264.5999999999999</v>
      </c>
      <c r="S18" s="18">
        <v>0</v>
      </c>
      <c r="T18" s="18">
        <f t="shared" ref="T18" si="46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" si="47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" si="48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" si="49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" si="50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" si="51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" si="52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53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47.25" x14ac:dyDescent="0.25">
      <c r="A19" s="10" t="s">
        <v>49</v>
      </c>
      <c r="B19" s="30" t="s">
        <v>167</v>
      </c>
      <c r="C19" s="16" t="s">
        <v>21</v>
      </c>
      <c r="D19" s="16" t="s">
        <v>64</v>
      </c>
      <c r="E19" s="11">
        <f t="shared" ref="E19" si="54">J19+O19+T19+Y19+AD19+AI19+AN19+AS19+AX19+BC19</f>
        <v>4225.2</v>
      </c>
      <c r="F19" s="11">
        <f t="shared" ref="F19" si="55">K19+P19+U19+Z19+AE19+AJ19+AO19+AT19+AY19+BD19</f>
        <v>0</v>
      </c>
      <c r="G19" s="11">
        <f t="shared" ref="G19" si="56">L19+Q19+V19+AA19+AF19+AK19+AP19+AU19+AZ19+BE19</f>
        <v>0</v>
      </c>
      <c r="H19" s="11">
        <f t="shared" ref="H19" si="57">M19+R19+W19+AB19+AG19+AL19+AQ19+AV19+BA19+BF19</f>
        <v>3521</v>
      </c>
      <c r="I19" s="11">
        <f t="shared" ref="I19" si="58">N19+S19+X19+AC19+AH19+AM19+AR19+AW19+BB19+BG19</f>
        <v>704.2</v>
      </c>
      <c r="J19" s="32">
        <f t="shared" ref="J19" si="59">M19</f>
        <v>0</v>
      </c>
      <c r="K19" s="18"/>
      <c r="L19" s="18">
        <v>0</v>
      </c>
      <c r="M19" s="26">
        <v>0</v>
      </c>
      <c r="N19" s="18">
        <v>0</v>
      </c>
      <c r="O19" s="31">
        <f t="shared" ref="O19" si="60">R19</f>
        <v>0</v>
      </c>
      <c r="P19" s="18">
        <v>0</v>
      </c>
      <c r="Q19" s="18">
        <v>0</v>
      </c>
      <c r="R19" s="31">
        <v>0</v>
      </c>
      <c r="S19" s="18">
        <v>0</v>
      </c>
      <c r="T19" s="31">
        <f>W19+X19</f>
        <v>0</v>
      </c>
      <c r="U19" s="18">
        <v>0</v>
      </c>
      <c r="V19" s="18">
        <v>0</v>
      </c>
      <c r="W19" s="31">
        <f>3521-3521</f>
        <v>0</v>
      </c>
      <c r="X19" s="31">
        <f>704.2-704.2</f>
        <v>0</v>
      </c>
      <c r="Y19" s="31">
        <f>AB19+AC19</f>
        <v>4225.2</v>
      </c>
      <c r="Z19" s="18">
        <v>0</v>
      </c>
      <c r="AA19" s="18">
        <v>0</v>
      </c>
      <c r="AB19" s="31">
        <v>3521</v>
      </c>
      <c r="AC19" s="31">
        <v>704.2</v>
      </c>
      <c r="AD19" s="18">
        <f t="shared" ref="AD19" si="61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2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3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4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5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6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177</v>
      </c>
      <c r="B20" s="30" t="s">
        <v>178</v>
      </c>
      <c r="C20" s="16" t="s">
        <v>21</v>
      </c>
      <c r="D20" s="16" t="s">
        <v>64</v>
      </c>
      <c r="E20" s="11">
        <f t="shared" ref="E20" si="67">J20+O20+T20+Y20+AD20+AI20+AN20+AS20+AX20+BC20</f>
        <v>23575.599999999999</v>
      </c>
      <c r="F20" s="11">
        <f t="shared" ref="F20" si="68">K20+P20+U20+Z20+AE20+AJ20+AO20+AT20+AY20+BD20</f>
        <v>0</v>
      </c>
      <c r="G20" s="11">
        <f t="shared" ref="G20" si="69">L20+Q20+V20+AA20+AF20+AK20+AP20+AU20+AZ20+BE20</f>
        <v>0</v>
      </c>
      <c r="H20" s="11">
        <f t="shared" ref="H20" si="70">M20+R20+W20+AB20+AG20+AL20+AQ20+AV20+BA20+BF20</f>
        <v>19646.3</v>
      </c>
      <c r="I20" s="11">
        <f t="shared" ref="I20" si="71">N20+S20+X20+AC20+AH20+AM20+AR20+AW20+BB20+BG20</f>
        <v>3929.3</v>
      </c>
      <c r="J20" s="32">
        <f t="shared" ref="J20" si="72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73">R20</f>
        <v>0</v>
      </c>
      <c r="P20" s="18">
        <v>0</v>
      </c>
      <c r="Q20" s="18">
        <v>0</v>
      </c>
      <c r="R20" s="31">
        <v>0</v>
      </c>
      <c r="S20" s="18">
        <v>0</v>
      </c>
      <c r="T20" s="31">
        <f>W20+X20</f>
        <v>0</v>
      </c>
      <c r="U20" s="18">
        <v>0</v>
      </c>
      <c r="V20" s="18">
        <v>0</v>
      </c>
      <c r="W20" s="31">
        <f>3521-3521</f>
        <v>0</v>
      </c>
      <c r="X20" s="31">
        <f>704.2-704.2</f>
        <v>0</v>
      </c>
      <c r="Y20" s="31">
        <f>AB20+AC20</f>
        <v>23575.599999999999</v>
      </c>
      <c r="Z20" s="18">
        <v>0</v>
      </c>
      <c r="AA20" s="18">
        <v>0</v>
      </c>
      <c r="AB20" s="31">
        <v>19646.3</v>
      </c>
      <c r="AC20" s="31">
        <v>3929.3</v>
      </c>
      <c r="AD20" s="18">
        <f t="shared" ref="AD20" si="74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75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76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77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78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79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ht="47.25" x14ac:dyDescent="0.25">
      <c r="A21" s="10" t="s">
        <v>189</v>
      </c>
      <c r="B21" s="30" t="s">
        <v>190</v>
      </c>
      <c r="C21" s="16" t="s">
        <v>21</v>
      </c>
      <c r="D21" s="16" t="s">
        <v>67</v>
      </c>
      <c r="E21" s="11">
        <f t="shared" ref="E21" si="80">J21+O21+T21+Y21+AD21+AI21+AN21+AS21+AX21+BC21</f>
        <v>2918.1</v>
      </c>
      <c r="F21" s="11">
        <f t="shared" ref="F21" si="81">K21+P21+U21+Z21+AE21+AJ21+AO21+AT21+AY21+BD21</f>
        <v>0</v>
      </c>
      <c r="G21" s="11">
        <f t="shared" ref="G21" si="82">L21+Q21+V21+AA21+AF21+AK21+AP21+AU21+AZ21+BE21</f>
        <v>0</v>
      </c>
      <c r="H21" s="11">
        <f t="shared" ref="H21" si="83">M21+R21+W21+AB21+AG21+AL21+AQ21+AV21+BA21+BF21</f>
        <v>2918.1</v>
      </c>
      <c r="I21" s="11">
        <f t="shared" ref="I21" si="84">N21+S21+X21+AC21+AH21+AM21+AR21+AW21+BB21+BG21</f>
        <v>0</v>
      </c>
      <c r="J21" s="32">
        <f t="shared" ref="J21" si="85">M21</f>
        <v>0</v>
      </c>
      <c r="K21" s="18"/>
      <c r="L21" s="18">
        <v>0</v>
      </c>
      <c r="M21" s="26">
        <v>0</v>
      </c>
      <c r="N21" s="18">
        <v>0</v>
      </c>
      <c r="O21" s="31">
        <f t="shared" ref="O21" si="86">R21</f>
        <v>0</v>
      </c>
      <c r="P21" s="18">
        <v>0</v>
      </c>
      <c r="Q21" s="18">
        <v>0</v>
      </c>
      <c r="R21" s="31">
        <v>0</v>
      </c>
      <c r="S21" s="18">
        <v>0</v>
      </c>
      <c r="T21" s="31">
        <f>W21+X21</f>
        <v>0</v>
      </c>
      <c r="U21" s="18">
        <v>0</v>
      </c>
      <c r="V21" s="18">
        <v>0</v>
      </c>
      <c r="W21" s="31">
        <f>3521-3521</f>
        <v>0</v>
      </c>
      <c r="X21" s="31">
        <f>704.2-704.2</f>
        <v>0</v>
      </c>
      <c r="Y21" s="31">
        <f>AB21+AC21</f>
        <v>2918.1</v>
      </c>
      <c r="Z21" s="18">
        <v>0</v>
      </c>
      <c r="AA21" s="18">
        <v>0</v>
      </c>
      <c r="AB21" s="31">
        <v>2918.1</v>
      </c>
      <c r="AC21" s="31">
        <v>0</v>
      </c>
      <c r="AD21" s="18">
        <f t="shared" ref="AD21" si="87">AG21</f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f t="shared" ref="AI21" si="88">AL21</f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f t="shared" ref="AN21" si="89">AQ21</f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f t="shared" ref="AS21" si="90">AV21</f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f t="shared" ref="AX21" si="91">BA21</f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f t="shared" ref="BC21" si="92">BF21</f>
        <v>0</v>
      </c>
      <c r="BD21" s="18">
        <v>0</v>
      </c>
      <c r="BE21" s="18">
        <v>0</v>
      </c>
      <c r="BF21" s="18">
        <v>0</v>
      </c>
      <c r="BG21" s="18">
        <v>0</v>
      </c>
    </row>
    <row r="22" spans="1:59" s="9" customFormat="1" ht="35.25" customHeight="1" x14ac:dyDescent="0.25">
      <c r="A22" s="44" t="s">
        <v>51</v>
      </c>
      <c r="B22" s="76" t="s">
        <v>50</v>
      </c>
      <c r="C22" s="76"/>
      <c r="D22" s="76"/>
      <c r="E22" s="8">
        <f>SUM(E23:E76)</f>
        <v>226100.50000000003</v>
      </c>
      <c r="F22" s="8">
        <f t="shared" ref="F22:BG22" si="93">SUM(F23:F76)</f>
        <v>0</v>
      </c>
      <c r="G22" s="8">
        <f t="shared" si="93"/>
        <v>101173.9</v>
      </c>
      <c r="H22" s="8">
        <f t="shared" si="93"/>
        <v>116005.3</v>
      </c>
      <c r="I22" s="8">
        <f t="shared" si="93"/>
        <v>8921.2999999999993</v>
      </c>
      <c r="J22" s="8">
        <f t="shared" si="93"/>
        <v>63479.899999999994</v>
      </c>
      <c r="K22" s="8">
        <f t="shared" si="93"/>
        <v>0</v>
      </c>
      <c r="L22" s="8">
        <f t="shared" si="93"/>
        <v>21047.200000000001</v>
      </c>
      <c r="M22" s="8">
        <f t="shared" si="93"/>
        <v>40684.1</v>
      </c>
      <c r="N22" s="8">
        <f t="shared" si="93"/>
        <v>1748.6</v>
      </c>
      <c r="O22" s="8">
        <f t="shared" si="93"/>
        <v>49616.800000000003</v>
      </c>
      <c r="P22" s="8">
        <f t="shared" si="93"/>
        <v>0</v>
      </c>
      <c r="Q22" s="8">
        <f t="shared" si="93"/>
        <v>29390.699999999997</v>
      </c>
      <c r="R22" s="8">
        <f t="shared" si="93"/>
        <v>18908.599999999999</v>
      </c>
      <c r="S22" s="8">
        <f t="shared" si="93"/>
        <v>1317.5</v>
      </c>
      <c r="T22" s="8">
        <f t="shared" si="93"/>
        <v>58376.700000000004</v>
      </c>
      <c r="U22" s="8">
        <f t="shared" si="93"/>
        <v>0</v>
      </c>
      <c r="V22" s="8">
        <f t="shared" si="93"/>
        <v>25458</v>
      </c>
      <c r="W22" s="8">
        <f t="shared" si="93"/>
        <v>32335.200000000001</v>
      </c>
      <c r="X22" s="8">
        <f t="shared" si="93"/>
        <v>583.49999999999989</v>
      </c>
      <c r="Y22" s="8">
        <f t="shared" si="93"/>
        <v>54627.1</v>
      </c>
      <c r="Z22" s="8">
        <f t="shared" si="93"/>
        <v>0</v>
      </c>
      <c r="AA22" s="8">
        <f t="shared" si="93"/>
        <v>25278.000000000004</v>
      </c>
      <c r="AB22" s="8">
        <f t="shared" si="93"/>
        <v>24077.4</v>
      </c>
      <c r="AC22" s="8">
        <f t="shared" si="93"/>
        <v>5271.7</v>
      </c>
      <c r="AD22" s="8">
        <f t="shared" si="93"/>
        <v>0</v>
      </c>
      <c r="AE22" s="8">
        <f t="shared" si="93"/>
        <v>0</v>
      </c>
      <c r="AF22" s="8">
        <f t="shared" si="93"/>
        <v>0</v>
      </c>
      <c r="AG22" s="8">
        <f t="shared" si="93"/>
        <v>0</v>
      </c>
      <c r="AH22" s="8">
        <f t="shared" si="93"/>
        <v>0</v>
      </c>
      <c r="AI22" s="8">
        <f t="shared" si="93"/>
        <v>0</v>
      </c>
      <c r="AJ22" s="8">
        <f t="shared" si="93"/>
        <v>0</v>
      </c>
      <c r="AK22" s="8">
        <f t="shared" si="93"/>
        <v>0</v>
      </c>
      <c r="AL22" s="8">
        <f t="shared" si="93"/>
        <v>0</v>
      </c>
      <c r="AM22" s="8">
        <f t="shared" si="93"/>
        <v>0</v>
      </c>
      <c r="AN22" s="8">
        <f t="shared" si="93"/>
        <v>0</v>
      </c>
      <c r="AO22" s="8">
        <f t="shared" si="93"/>
        <v>0</v>
      </c>
      <c r="AP22" s="8">
        <f t="shared" si="93"/>
        <v>0</v>
      </c>
      <c r="AQ22" s="8">
        <f t="shared" si="93"/>
        <v>0</v>
      </c>
      <c r="AR22" s="8">
        <f t="shared" si="93"/>
        <v>0</v>
      </c>
      <c r="AS22" s="8">
        <f t="shared" si="93"/>
        <v>0</v>
      </c>
      <c r="AT22" s="8">
        <f t="shared" si="93"/>
        <v>0</v>
      </c>
      <c r="AU22" s="8">
        <f t="shared" si="93"/>
        <v>0</v>
      </c>
      <c r="AV22" s="8">
        <f t="shared" si="93"/>
        <v>0</v>
      </c>
      <c r="AW22" s="8">
        <f t="shared" si="93"/>
        <v>0</v>
      </c>
      <c r="AX22" s="8">
        <f t="shared" si="93"/>
        <v>0</v>
      </c>
      <c r="AY22" s="8">
        <f t="shared" si="93"/>
        <v>0</v>
      </c>
      <c r="AZ22" s="8">
        <f t="shared" si="93"/>
        <v>0</v>
      </c>
      <c r="BA22" s="8">
        <f t="shared" si="93"/>
        <v>0</v>
      </c>
      <c r="BB22" s="8">
        <f t="shared" si="93"/>
        <v>0</v>
      </c>
      <c r="BC22" s="8">
        <f t="shared" si="93"/>
        <v>0</v>
      </c>
      <c r="BD22" s="8">
        <f t="shared" si="93"/>
        <v>0</v>
      </c>
      <c r="BE22" s="8">
        <f t="shared" si="93"/>
        <v>0</v>
      </c>
      <c r="BF22" s="8">
        <f t="shared" si="93"/>
        <v>0</v>
      </c>
      <c r="BG22" s="8">
        <f t="shared" si="93"/>
        <v>0</v>
      </c>
    </row>
    <row r="23" spans="1:59" ht="31.5" x14ac:dyDescent="0.25">
      <c r="A23" s="10" t="s">
        <v>52</v>
      </c>
      <c r="B23" s="37" t="s">
        <v>60</v>
      </c>
      <c r="C23" s="24" t="s">
        <v>21</v>
      </c>
      <c r="D23" s="16" t="s">
        <v>64</v>
      </c>
      <c r="E23" s="11">
        <f t="shared" ref="E23:E26" si="94">J23+O23+T23+Y23+AD23+AI23+AN23+AS23+AX23+BC23</f>
        <v>807</v>
      </c>
      <c r="F23" s="11">
        <f t="shared" ref="F23:F26" si="95">K23+P23+U23+Z23+AE23+AJ23+AO23+AT23+AY23+BD23</f>
        <v>0</v>
      </c>
      <c r="G23" s="11">
        <f t="shared" ref="G23:G26" si="96">L23+Q23+V23+AA23+AF23+AK23+AP23+AU23+AZ23+BE23</f>
        <v>759</v>
      </c>
      <c r="H23" s="11">
        <f t="shared" ref="H23:H26" si="97">M23+R23+W23+AB23+AG23+AL23+AQ23+AV23+BA23+BF23</f>
        <v>40</v>
      </c>
      <c r="I23" s="11">
        <f t="shared" ref="I23:I26" si="98">N23+S23+X23+AC23+AH23+AM23+AR23+AW23+BB23+BG23</f>
        <v>8</v>
      </c>
      <c r="J23" s="12">
        <f>L23+M23+N23</f>
        <v>807</v>
      </c>
      <c r="K23" s="19">
        <v>0</v>
      </c>
      <c r="L23" s="21">
        <v>759</v>
      </c>
      <c r="M23" s="26">
        <v>40</v>
      </c>
      <c r="N23" s="21">
        <v>8</v>
      </c>
      <c r="O23" s="18">
        <f t="shared" ref="O23:O26" si="99">R23</f>
        <v>0</v>
      </c>
      <c r="P23" s="19">
        <v>0</v>
      </c>
      <c r="Q23" s="19">
        <v>0</v>
      </c>
      <c r="R23" s="19">
        <v>0</v>
      </c>
      <c r="S23" s="19">
        <v>0</v>
      </c>
      <c r="T23" s="31">
        <f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ref="Y23:Y26" si="100">AB23</f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ref="AD23:AD26" si="101">AG23</f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ref="AI23:AI26" si="102">AL23</f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ref="AN23:AN26" si="103">AQ23</f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ref="AS23:AS26" si="104">AV23</f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ref="AX23:AX26" si="105">BA23</f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ref="BC23:BC26" si="106">BF23</f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56</v>
      </c>
      <c r="B24" s="38" t="s">
        <v>61</v>
      </c>
      <c r="C24" s="24" t="s">
        <v>21</v>
      </c>
      <c r="D24" s="16" t="s">
        <v>64</v>
      </c>
      <c r="E24" s="11">
        <f t="shared" si="94"/>
        <v>383.7</v>
      </c>
      <c r="F24" s="11">
        <f t="shared" si="95"/>
        <v>0</v>
      </c>
      <c r="G24" s="11">
        <f t="shared" si="96"/>
        <v>360.9</v>
      </c>
      <c r="H24" s="11">
        <f t="shared" si="97"/>
        <v>19</v>
      </c>
      <c r="I24" s="11">
        <f t="shared" si="98"/>
        <v>3.8</v>
      </c>
      <c r="J24" s="12">
        <f t="shared" ref="J24:J26" si="107">L24+M24+N24</f>
        <v>383.7</v>
      </c>
      <c r="K24" s="19">
        <v>0</v>
      </c>
      <c r="L24" s="21">
        <v>360.9</v>
      </c>
      <c r="M24" s="26">
        <v>19</v>
      </c>
      <c r="N24" s="21">
        <v>3.8</v>
      </c>
      <c r="O24" s="18">
        <f t="shared" si="99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ref="T24:T51" si="108">SUM(V24:X24)</f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100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101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102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103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104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105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106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47.25" x14ac:dyDescent="0.25">
      <c r="A25" s="10" t="s">
        <v>57</v>
      </c>
      <c r="B25" s="38" t="s">
        <v>78</v>
      </c>
      <c r="C25" s="24" t="s">
        <v>21</v>
      </c>
      <c r="D25" s="16" t="s">
        <v>64</v>
      </c>
      <c r="E25" s="11">
        <f t="shared" si="94"/>
        <v>731.39999999999986</v>
      </c>
      <c r="F25" s="11">
        <f t="shared" si="95"/>
        <v>0</v>
      </c>
      <c r="G25" s="11">
        <f t="shared" si="96"/>
        <v>687.8</v>
      </c>
      <c r="H25" s="11">
        <f t="shared" si="97"/>
        <v>36.299999999999997</v>
      </c>
      <c r="I25" s="11">
        <f t="shared" si="98"/>
        <v>7.3</v>
      </c>
      <c r="J25" s="12">
        <f t="shared" si="107"/>
        <v>731.39999999999986</v>
      </c>
      <c r="K25" s="19">
        <v>0</v>
      </c>
      <c r="L25" s="21">
        <v>687.8</v>
      </c>
      <c r="M25" s="26">
        <v>36.299999999999997</v>
      </c>
      <c r="N25" s="21">
        <v>7.3</v>
      </c>
      <c r="O25" s="18">
        <f t="shared" si="99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108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100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101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102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103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104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105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106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31.5" x14ac:dyDescent="0.25">
      <c r="A26" s="10" t="s">
        <v>58</v>
      </c>
      <c r="B26" s="38" t="s">
        <v>62</v>
      </c>
      <c r="C26" s="24" t="s">
        <v>21</v>
      </c>
      <c r="D26" s="16" t="s">
        <v>64</v>
      </c>
      <c r="E26" s="11">
        <f t="shared" si="94"/>
        <v>4697.5</v>
      </c>
      <c r="F26" s="11">
        <f t="shared" si="95"/>
        <v>0</v>
      </c>
      <c r="G26" s="11">
        <f t="shared" si="96"/>
        <v>4418</v>
      </c>
      <c r="H26" s="11">
        <f t="shared" si="97"/>
        <v>232.6</v>
      </c>
      <c r="I26" s="11">
        <f t="shared" si="98"/>
        <v>46.9</v>
      </c>
      <c r="J26" s="12">
        <f t="shared" si="107"/>
        <v>4697.5</v>
      </c>
      <c r="K26" s="19">
        <v>0</v>
      </c>
      <c r="L26" s="21">
        <v>4418</v>
      </c>
      <c r="M26" s="26">
        <v>232.6</v>
      </c>
      <c r="N26" s="21">
        <v>46.9</v>
      </c>
      <c r="O26" s="18">
        <f t="shared" si="99"/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108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100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101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102"/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103"/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si="104"/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si="105"/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si="106"/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47.25" x14ac:dyDescent="0.25">
      <c r="A27" s="10" t="s">
        <v>59</v>
      </c>
      <c r="B27" s="38" t="s">
        <v>68</v>
      </c>
      <c r="C27" s="24" t="s">
        <v>21</v>
      </c>
      <c r="D27" s="16" t="s">
        <v>67</v>
      </c>
      <c r="E27" s="11">
        <f t="shared" ref="E27" si="109">J27+O27+T27+Y27+AD27+AI27+AN27+AS27+AX27+BC27</f>
        <v>3964.6</v>
      </c>
      <c r="F27" s="11">
        <f t="shared" ref="F27" si="110">K27+P27+U27+Z27+AE27+AJ27+AO27+AT27+AY27+BD27</f>
        <v>0</v>
      </c>
      <c r="G27" s="11">
        <f t="shared" ref="G27" si="111">L27+Q27+V27+AA27+AF27+AK27+AP27+AU27+AZ27+BE27</f>
        <v>0</v>
      </c>
      <c r="H27" s="11">
        <f t="shared" ref="H27" si="112">M27+R27+W27+AB27+AG27+AL27+AQ27+AV27+BA27+BF27</f>
        <v>3964.6</v>
      </c>
      <c r="I27" s="11">
        <f t="shared" ref="I27" si="113">N27+S27+X27+AC27+AH27+AM27+AR27+AW27+BB27+BG27</f>
        <v>0</v>
      </c>
      <c r="J27" s="12">
        <f t="shared" ref="J27" si="114">L27+M27+N27</f>
        <v>3964.6</v>
      </c>
      <c r="K27" s="19">
        <v>0</v>
      </c>
      <c r="L27" s="21">
        <v>0</v>
      </c>
      <c r="M27" s="26">
        <v>3964.6</v>
      </c>
      <c r="N27" s="21">
        <v>0</v>
      </c>
      <c r="O27" s="18">
        <f t="shared" ref="O27" si="115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108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16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17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18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19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0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21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22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69</v>
      </c>
      <c r="B28" s="38" t="s">
        <v>71</v>
      </c>
      <c r="C28" s="24" t="s">
        <v>21</v>
      </c>
      <c r="D28" s="16" t="s">
        <v>64</v>
      </c>
      <c r="E28" s="11">
        <f t="shared" ref="E28" si="123">J28+O28+T28+Y28+AD28+AI28+AN28+AS28+AX28+BC28</f>
        <v>6921.7</v>
      </c>
      <c r="F28" s="11">
        <f t="shared" ref="F28" si="124">K28+P28+U28+Z28+AE28+AJ28+AO28+AT28+AY28+BD28</f>
        <v>0</v>
      </c>
      <c r="G28" s="11">
        <f t="shared" ref="G28" si="125">L28+Q28+V28+AA28+AF28+AK28+AP28+AU28+AZ28+BE28</f>
        <v>0</v>
      </c>
      <c r="H28" s="11">
        <f t="shared" ref="H28" si="126">M28+R28+W28+AB28+AG28+AL28+AQ28+AV28+BA28+BF28</f>
        <v>6852.5</v>
      </c>
      <c r="I28" s="11">
        <f t="shared" ref="I28" si="127">N28+S28+X28+AC28+AH28+AM28+AR28+AW28+BB28+BG28</f>
        <v>69.2</v>
      </c>
      <c r="J28" s="12">
        <f t="shared" ref="J28" si="128">L28+M28+N28</f>
        <v>6921.7</v>
      </c>
      <c r="K28" s="19">
        <v>0</v>
      </c>
      <c r="L28" s="21">
        <v>0</v>
      </c>
      <c r="M28" s="26">
        <v>6852.5</v>
      </c>
      <c r="N28" s="21">
        <v>69.2</v>
      </c>
      <c r="O28" s="18">
        <f t="shared" ref="O28" si="129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108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0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31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32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33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34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35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36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72</v>
      </c>
      <c r="B29" s="38" t="s">
        <v>73</v>
      </c>
      <c r="C29" s="24" t="s">
        <v>21</v>
      </c>
      <c r="D29" s="16" t="s">
        <v>64</v>
      </c>
      <c r="E29" s="11">
        <f t="shared" ref="E29" si="137">J29+O29+T29+Y29+AD29+AI29+AN29+AS29+AX29+BC29</f>
        <v>10157.800000000001</v>
      </c>
      <c r="F29" s="11">
        <f t="shared" ref="F29" si="138">K29+P29+U29+Z29+AE29+AJ29+AO29+AT29+AY29+BD29</f>
        <v>0</v>
      </c>
      <c r="G29" s="11">
        <f t="shared" ref="G29" si="139">L29+Q29+V29+AA29+AF29+AK29+AP29+AU29+AZ29+BE29</f>
        <v>0</v>
      </c>
      <c r="H29" s="11">
        <f t="shared" ref="H29" si="140">M29+R29+W29+AB29+AG29+AL29+AQ29+AV29+BA29+BF29</f>
        <v>10056.200000000001</v>
      </c>
      <c r="I29" s="11">
        <f t="shared" ref="I29" si="141">N29+S29+X29+AC29+AH29+AM29+AR29+AW29+BB29+BG29</f>
        <v>101.6</v>
      </c>
      <c r="J29" s="12">
        <f t="shared" ref="J29" si="142">L29+M29+N29</f>
        <v>10157.800000000001</v>
      </c>
      <c r="K29" s="19">
        <v>0</v>
      </c>
      <c r="L29" s="21">
        <v>0</v>
      </c>
      <c r="M29" s="26">
        <v>10056.200000000001</v>
      </c>
      <c r="N29" s="21">
        <v>101.6</v>
      </c>
      <c r="O29" s="18">
        <f t="shared" ref="O29" si="143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108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" si="144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" si="145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" si="146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" si="147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" si="148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" si="149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" si="150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74</v>
      </c>
      <c r="B30" s="38" t="s">
        <v>76</v>
      </c>
      <c r="C30" s="24" t="s">
        <v>21</v>
      </c>
      <c r="D30" s="16" t="s">
        <v>64</v>
      </c>
      <c r="E30" s="11">
        <f t="shared" ref="E30:E32" si="151">J30+O30+T30+Y30+AD30+AI30+AN30+AS30+AX30+BC30</f>
        <v>5994.2</v>
      </c>
      <c r="F30" s="11">
        <f t="shared" ref="F30:F32" si="152">K30+P30+U30+Z30+AE30+AJ30+AO30+AT30+AY30+BD30</f>
        <v>0</v>
      </c>
      <c r="G30" s="11">
        <f t="shared" ref="G30:G32" si="153">L30+Q30+V30+AA30+AF30+AK30+AP30+AU30+AZ30+BE30</f>
        <v>0</v>
      </c>
      <c r="H30" s="11">
        <f t="shared" ref="H30:H32" si="154">M30+R30+W30+AB30+AG30+AL30+AQ30+AV30+BA30+BF30</f>
        <v>5934.2</v>
      </c>
      <c r="I30" s="11">
        <f t="shared" ref="I30:I32" si="155">N30+S30+X30+AC30+AH30+AM30+AR30+AW30+BB30+BG30</f>
        <v>60</v>
      </c>
      <c r="J30" s="12">
        <f>L30+M30+N30</f>
        <v>5994.2</v>
      </c>
      <c r="K30" s="19">
        <v>0</v>
      </c>
      <c r="L30" s="21">
        <v>0</v>
      </c>
      <c r="M30" s="26">
        <v>5934.2</v>
      </c>
      <c r="N30" s="21">
        <v>60</v>
      </c>
      <c r="O30" s="18">
        <f t="shared" ref="O30:O32" si="156">R30</f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108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ref="Y30:Y32" si="157">AB30</f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ref="AD30:AD32" si="158">AG30</f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ref="AI30:AI32" si="159">AL30</f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ref="AN30:AN32" si="160">AQ30</f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ref="AS30:AS32" si="161">AV30</f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ref="AX30:AX32" si="162">BA30</f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ref="BC30:BC32" si="163">BF30</f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75</v>
      </c>
      <c r="B31" s="39" t="s">
        <v>79</v>
      </c>
      <c r="C31" s="16" t="s">
        <v>21</v>
      </c>
      <c r="D31" s="16" t="s">
        <v>64</v>
      </c>
      <c r="E31" s="11">
        <f t="shared" si="151"/>
        <v>4785.5999999999995</v>
      </c>
      <c r="F31" s="11">
        <f t="shared" si="152"/>
        <v>0</v>
      </c>
      <c r="G31" s="11">
        <f t="shared" si="153"/>
        <v>4500.8999999999996</v>
      </c>
      <c r="H31" s="11">
        <f t="shared" si="154"/>
        <v>236.9</v>
      </c>
      <c r="I31" s="11">
        <f t="shared" si="155"/>
        <v>47.8</v>
      </c>
      <c r="J31" s="12">
        <f t="shared" ref="J31:J32" si="164">L31+M31+N31</f>
        <v>4785.5999999999995</v>
      </c>
      <c r="K31" s="19">
        <v>0</v>
      </c>
      <c r="L31" s="21">
        <v>4500.8999999999996</v>
      </c>
      <c r="M31" s="26">
        <v>236.9</v>
      </c>
      <c r="N31" s="21">
        <v>47.8</v>
      </c>
      <c r="O31" s="18">
        <f t="shared" si="156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108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57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58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59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60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61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62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63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88</v>
      </c>
      <c r="B32" s="39" t="s">
        <v>80</v>
      </c>
      <c r="C32" s="16" t="s">
        <v>21</v>
      </c>
      <c r="D32" s="16" t="s">
        <v>64</v>
      </c>
      <c r="E32" s="11">
        <f t="shared" si="151"/>
        <v>3984.2</v>
      </c>
      <c r="F32" s="11">
        <f t="shared" si="152"/>
        <v>0</v>
      </c>
      <c r="G32" s="11">
        <f t="shared" si="153"/>
        <v>3747.2</v>
      </c>
      <c r="H32" s="11">
        <f t="shared" si="154"/>
        <v>197.1</v>
      </c>
      <c r="I32" s="11">
        <f t="shared" si="155"/>
        <v>39.9</v>
      </c>
      <c r="J32" s="12">
        <f t="shared" si="164"/>
        <v>3984.2</v>
      </c>
      <c r="K32" s="19">
        <v>0</v>
      </c>
      <c r="L32" s="21">
        <v>3747.2</v>
      </c>
      <c r="M32" s="26">
        <v>197.1</v>
      </c>
      <c r="N32" s="21">
        <v>39.9</v>
      </c>
      <c r="O32" s="18">
        <f t="shared" si="156"/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108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si="157"/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si="158"/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si="159"/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si="160"/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si="161"/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si="162"/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si="163"/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89</v>
      </c>
      <c r="B33" s="39" t="s">
        <v>81</v>
      </c>
      <c r="C33" s="16" t="s">
        <v>21</v>
      </c>
      <c r="D33" s="16" t="s">
        <v>64</v>
      </c>
      <c r="E33" s="11">
        <f t="shared" ref="E33:E35" si="165">J33+O33+T33+Y33+AD33+AI33+AN33+AS33+AX33+BC33</f>
        <v>768.80000000000007</v>
      </c>
      <c r="F33" s="11">
        <f t="shared" ref="F33:F35" si="166">K33+P33+U33+Z33+AE33+AJ33+AO33+AT33+AY33+BD33</f>
        <v>0</v>
      </c>
      <c r="G33" s="11">
        <f t="shared" ref="G33:G35" si="167">L33+Q33+V33+AA33+AF33+AK33+AP33+AU33+AZ33+BE33</f>
        <v>723</v>
      </c>
      <c r="H33" s="11">
        <f t="shared" ref="H33:H35" si="168">M33+R33+W33+AB33+AG33+AL33+AQ33+AV33+BA33+BF33</f>
        <v>38.1</v>
      </c>
      <c r="I33" s="11">
        <f t="shared" ref="I33:I35" si="169">N33+S33+X33+AC33+AH33+AM33+AR33+AW33+BB33+BG33</f>
        <v>7.7</v>
      </c>
      <c r="J33" s="12">
        <f>L33+M33+N33</f>
        <v>768.80000000000007</v>
      </c>
      <c r="K33" s="19">
        <v>0</v>
      </c>
      <c r="L33" s="21">
        <v>723</v>
      </c>
      <c r="M33" s="26">
        <v>38.1</v>
      </c>
      <c r="N33" s="21">
        <v>7.7</v>
      </c>
      <c r="O33" s="18">
        <f t="shared" ref="O33:O35" si="170">R33</f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108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ref="Y33:Y35" si="171">AB33</f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ref="AD33:AD35" si="172">AG33</f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ref="AI33:AI35" si="173">AL33</f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ref="AN33:AN35" si="174">AQ33</f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ref="AS33:AS35" si="175">AV33</f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ref="AX33:AX35" si="176">BA33</f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ref="BC33:BC35" si="177">BF33</f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90</v>
      </c>
      <c r="B34" s="39" t="s">
        <v>82</v>
      </c>
      <c r="C34" s="16" t="s">
        <v>21</v>
      </c>
      <c r="D34" s="16" t="s">
        <v>64</v>
      </c>
      <c r="E34" s="11">
        <f t="shared" si="165"/>
        <v>656.7</v>
      </c>
      <c r="F34" s="11">
        <f t="shared" si="166"/>
        <v>0</v>
      </c>
      <c r="G34" s="11">
        <f t="shared" si="167"/>
        <v>617.70000000000005</v>
      </c>
      <c r="H34" s="11">
        <f t="shared" si="168"/>
        <v>32.5</v>
      </c>
      <c r="I34" s="11">
        <f t="shared" si="169"/>
        <v>6.5</v>
      </c>
      <c r="J34" s="12">
        <f t="shared" ref="J34:J35" si="178">L34+M34+N34</f>
        <v>656.7</v>
      </c>
      <c r="K34" s="19">
        <v>0</v>
      </c>
      <c r="L34" s="21">
        <v>617.70000000000005</v>
      </c>
      <c r="M34" s="26">
        <v>32.5</v>
      </c>
      <c r="N34" s="21">
        <v>6.5</v>
      </c>
      <c r="O34" s="18">
        <f t="shared" si="170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108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71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72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73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74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75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76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77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91</v>
      </c>
      <c r="B35" s="39" t="s">
        <v>83</v>
      </c>
      <c r="C35" s="16" t="s">
        <v>21</v>
      </c>
      <c r="D35" s="16" t="s">
        <v>64</v>
      </c>
      <c r="E35" s="11">
        <f t="shared" si="165"/>
        <v>1899.3999999999999</v>
      </c>
      <c r="F35" s="11">
        <f t="shared" si="166"/>
        <v>0</v>
      </c>
      <c r="G35" s="11">
        <f t="shared" si="167"/>
        <v>1786.3</v>
      </c>
      <c r="H35" s="11">
        <f t="shared" si="168"/>
        <v>94.1</v>
      </c>
      <c r="I35" s="11">
        <f t="shared" si="169"/>
        <v>19</v>
      </c>
      <c r="J35" s="12">
        <f t="shared" si="178"/>
        <v>1899.3999999999999</v>
      </c>
      <c r="K35" s="19">
        <v>0</v>
      </c>
      <c r="L35" s="21">
        <v>1786.3</v>
      </c>
      <c r="M35" s="26">
        <v>94.1</v>
      </c>
      <c r="N35" s="21">
        <v>19</v>
      </c>
      <c r="O35" s="18">
        <f t="shared" si="170"/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108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si="171"/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si="172"/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si="173"/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si="174"/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si="175"/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si="176"/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si="177"/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92</v>
      </c>
      <c r="B36" s="39" t="s">
        <v>84</v>
      </c>
      <c r="C36" s="16" t="s">
        <v>21</v>
      </c>
      <c r="D36" s="16" t="s">
        <v>64</v>
      </c>
      <c r="E36" s="11">
        <f t="shared" ref="E36:E38" si="179">J36+O36+T36+Y36+AD36+AI36+AN36+AS36+AX36+BC36</f>
        <v>1342.1000000000001</v>
      </c>
      <c r="F36" s="11">
        <f t="shared" ref="F36:F38" si="180">K36+P36+U36+Z36+AE36+AJ36+AO36+AT36+AY36+BD36</f>
        <v>0</v>
      </c>
      <c r="G36" s="11">
        <f t="shared" ref="G36:G38" si="181">L36+Q36+V36+AA36+AF36+AK36+AP36+AU36+AZ36+BE36</f>
        <v>1262.2</v>
      </c>
      <c r="H36" s="11">
        <f t="shared" ref="H36:H38" si="182">M36+R36+W36+AB36+AG36+AL36+AQ36+AV36+BA36+BF36</f>
        <v>66.5</v>
      </c>
      <c r="I36" s="11">
        <f t="shared" ref="I36:I38" si="183">N36+S36+X36+AC36+AH36+AM36+AR36+AW36+BB36+BG36</f>
        <v>13.4</v>
      </c>
      <c r="J36" s="12">
        <f>L36+M36+N36</f>
        <v>1342.1000000000001</v>
      </c>
      <c r="K36" s="19">
        <v>0</v>
      </c>
      <c r="L36" s="21">
        <v>1262.2</v>
      </c>
      <c r="M36" s="26">
        <v>66.5</v>
      </c>
      <c r="N36" s="21">
        <v>13.4</v>
      </c>
      <c r="O36" s="18">
        <f t="shared" ref="O36:O38" si="184">R36</f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108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ref="Y36:Y38" si="185">AB36</f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ref="AD36:AD38" si="186">AG36</f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ref="AI36:AI38" si="187">AL36</f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ref="AN36:AN38" si="188">AQ36</f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ref="AS36:AS38" si="189">AV36</f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ref="AX36:AX38" si="190">BA36</f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ref="BC36:BC38" si="191">BF36</f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31.5" x14ac:dyDescent="0.25">
      <c r="A37" s="10" t="s">
        <v>93</v>
      </c>
      <c r="B37" s="39" t="s">
        <v>85</v>
      </c>
      <c r="C37" s="16" t="s">
        <v>21</v>
      </c>
      <c r="D37" s="16" t="s">
        <v>64</v>
      </c>
      <c r="E37" s="11">
        <f t="shared" si="179"/>
        <v>1834.2</v>
      </c>
      <c r="F37" s="11">
        <f t="shared" si="180"/>
        <v>0</v>
      </c>
      <c r="G37" s="11">
        <f t="shared" si="181"/>
        <v>1725</v>
      </c>
      <c r="H37" s="11">
        <f t="shared" si="182"/>
        <v>90.8</v>
      </c>
      <c r="I37" s="11">
        <f t="shared" si="183"/>
        <v>18.399999999999999</v>
      </c>
      <c r="J37" s="12">
        <f t="shared" ref="J37:J38" si="192">L37+M37+N37</f>
        <v>1834.2</v>
      </c>
      <c r="K37" s="19">
        <v>0</v>
      </c>
      <c r="L37" s="21">
        <v>1725</v>
      </c>
      <c r="M37" s="26">
        <v>90.8</v>
      </c>
      <c r="N37" s="21">
        <v>18.399999999999999</v>
      </c>
      <c r="O37" s="18">
        <f t="shared" si="184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108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85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86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87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88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89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90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91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47.25" x14ac:dyDescent="0.25">
      <c r="A38" s="10" t="s">
        <v>94</v>
      </c>
      <c r="B38" s="39" t="s">
        <v>86</v>
      </c>
      <c r="C38" s="16" t="s">
        <v>21</v>
      </c>
      <c r="D38" s="16" t="s">
        <v>64</v>
      </c>
      <c r="E38" s="11">
        <f t="shared" si="179"/>
        <v>488.5</v>
      </c>
      <c r="F38" s="11">
        <f t="shared" si="180"/>
        <v>0</v>
      </c>
      <c r="G38" s="11">
        <f t="shared" si="181"/>
        <v>459.2</v>
      </c>
      <c r="H38" s="11">
        <f t="shared" si="182"/>
        <v>24.2</v>
      </c>
      <c r="I38" s="11">
        <f t="shared" si="183"/>
        <v>5.0999999999999996</v>
      </c>
      <c r="J38" s="12">
        <f t="shared" si="192"/>
        <v>488.5</v>
      </c>
      <c r="K38" s="19">
        <v>0</v>
      </c>
      <c r="L38" s="21">
        <v>459.2</v>
      </c>
      <c r="M38" s="26">
        <v>24.2</v>
      </c>
      <c r="N38" s="21">
        <v>5.0999999999999996</v>
      </c>
      <c r="O38" s="18">
        <f t="shared" si="184"/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108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si="185"/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si="186"/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si="187"/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si="188"/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si="189"/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si="190"/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si="191"/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63" x14ac:dyDescent="0.25">
      <c r="A39" s="10" t="s">
        <v>95</v>
      </c>
      <c r="B39" s="40" t="s">
        <v>87</v>
      </c>
      <c r="C39" s="16" t="s">
        <v>21</v>
      </c>
      <c r="D39" s="16" t="s">
        <v>64</v>
      </c>
      <c r="E39" s="11">
        <f t="shared" ref="E39" si="193">J39+O39+T39+Y39+AD39+AI39+AN39+AS39+AX39+BC39</f>
        <v>14062.5</v>
      </c>
      <c r="F39" s="11">
        <f t="shared" ref="F39" si="194">K39+P39+U39+Z39+AE39+AJ39+AO39+AT39+AY39+BD39</f>
        <v>0</v>
      </c>
      <c r="G39" s="11">
        <f t="shared" ref="G39" si="195">L39+Q39+V39+AA39+AF39+AK39+AP39+AU39+AZ39+BE39</f>
        <v>0</v>
      </c>
      <c r="H39" s="11">
        <f t="shared" ref="H39" si="196">M39+R39+W39+AB39+AG39+AL39+AQ39+AV39+BA39+BF39</f>
        <v>12768.5</v>
      </c>
      <c r="I39" s="11">
        <f t="shared" ref="I39" si="197">N39+S39+X39+AC39+AH39+AM39+AR39+AW39+BB39+BG39</f>
        <v>1294</v>
      </c>
      <c r="J39" s="12">
        <f t="shared" ref="J39:J42" si="198">L39+M39+N39</f>
        <v>14062.5</v>
      </c>
      <c r="K39" s="19">
        <v>0</v>
      </c>
      <c r="L39" s="21">
        <v>0</v>
      </c>
      <c r="M39" s="26">
        <v>12768.5</v>
      </c>
      <c r="N39" s="21">
        <v>1294</v>
      </c>
      <c r="O39" s="18">
        <f t="shared" ref="O39" si="199">R39</f>
        <v>0</v>
      </c>
      <c r="P39" s="19">
        <v>0</v>
      </c>
      <c r="Q39" s="19">
        <v>0</v>
      </c>
      <c r="R39" s="19">
        <v>0</v>
      </c>
      <c r="S39" s="19">
        <v>0</v>
      </c>
      <c r="T39" s="31">
        <f t="shared" si="108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0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1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2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3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4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05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06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31.5" x14ac:dyDescent="0.25">
      <c r="A40" s="10" t="s">
        <v>98</v>
      </c>
      <c r="B40" s="40" t="s">
        <v>103</v>
      </c>
      <c r="C40" s="16" t="s">
        <v>21</v>
      </c>
      <c r="D40" s="16" t="s">
        <v>64</v>
      </c>
      <c r="E40" s="11">
        <f t="shared" ref="E40" si="207">J40+O40+T40+Y40+AD40+AI40+AN40+AS40+AX40+BC40</f>
        <v>13513.6</v>
      </c>
      <c r="F40" s="11">
        <f t="shared" ref="F40" si="208">K40+P40+U40+Z40+AE40+AJ40+AO40+AT40+AY40+BD40</f>
        <v>0</v>
      </c>
      <c r="G40" s="11">
        <f t="shared" ref="G40" si="209">L40+Q40+V40+AA40+AF40+AK40+AP40+AU40+AZ40+BE40</f>
        <v>0</v>
      </c>
      <c r="H40" s="11">
        <f t="shared" ref="H40" si="210">M40+R40+W40+AB40+AG40+AL40+AQ40+AV40+BA40+BF40</f>
        <v>13378.5</v>
      </c>
      <c r="I40" s="11">
        <f t="shared" ref="I40" si="211">N40+S40+X40+AC40+AH40+AM40+AR40+AW40+BB40+BG40</f>
        <v>135.1</v>
      </c>
      <c r="J40" s="32">
        <f t="shared" si="198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ref="O40:O42" si="212">SUM(Q40:S40)</f>
        <v>13513.6</v>
      </c>
      <c r="P40" s="19">
        <v>0</v>
      </c>
      <c r="Q40" s="21">
        <v>0</v>
      </c>
      <c r="R40" s="21">
        <f>16434-3055.5</f>
        <v>13378.5</v>
      </c>
      <c r="S40" s="21">
        <f>166-30.9</f>
        <v>135.1</v>
      </c>
      <c r="T40" s="31">
        <f t="shared" si="108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3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4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5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16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17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18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19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99</v>
      </c>
      <c r="B41" s="40" t="s">
        <v>111</v>
      </c>
      <c r="C41" s="16" t="s">
        <v>21</v>
      </c>
      <c r="D41" s="16" t="s">
        <v>64</v>
      </c>
      <c r="E41" s="11">
        <f t="shared" ref="E41" si="220">J41+O41+T41+Y41+AD41+AI41+AN41+AS41+AX41+BC41</f>
        <v>4023.5</v>
      </c>
      <c r="F41" s="11">
        <f t="shared" ref="F41" si="221">K41+P41+U41+Z41+AE41+AJ41+AO41+AT41+AY41+BD41</f>
        <v>0</v>
      </c>
      <c r="G41" s="11">
        <f t="shared" ref="G41" si="222">L41+Q41+V41+AA41+AF41+AK41+AP41+AU41+AZ41+BE41</f>
        <v>0</v>
      </c>
      <c r="H41" s="11">
        <f t="shared" ref="H41" si="223">M41+R41+W41+AB41+AG41+AL41+AQ41+AV41+BA41+BF41</f>
        <v>3983.2</v>
      </c>
      <c r="I41" s="11">
        <f t="shared" ref="I41" si="224">N41+S41+X41+AC41+AH41+AM41+AR41+AW41+BB41+BG41</f>
        <v>40.299999999999997</v>
      </c>
      <c r="J41" s="32">
        <f t="shared" si="198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212"/>
        <v>4023.5</v>
      </c>
      <c r="P41" s="19">
        <v>0</v>
      </c>
      <c r="Q41" s="21">
        <v>0</v>
      </c>
      <c r="R41" s="21">
        <v>3983.2</v>
      </c>
      <c r="S41" s="21">
        <v>40.299999999999997</v>
      </c>
      <c r="T41" s="31">
        <f t="shared" si="108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5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6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7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8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9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0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1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47.25" x14ac:dyDescent="0.25">
      <c r="A42" s="10" t="s">
        <v>101</v>
      </c>
      <c r="B42" s="40" t="s">
        <v>107</v>
      </c>
      <c r="C42" s="16" t="s">
        <v>21</v>
      </c>
      <c r="D42" s="16" t="s">
        <v>64</v>
      </c>
      <c r="E42" s="11">
        <f t="shared" ref="E42" si="232">J42+O42+T42+Y42+AD42+AI42+AN42+AS42+AX42+BC42</f>
        <v>7325.8999999999987</v>
      </c>
      <c r="F42" s="11">
        <f t="shared" ref="F42" si="233">K42+P42+U42+Z42+AE42+AJ42+AO42+AT42+AY42+BD42</f>
        <v>0</v>
      </c>
      <c r="G42" s="11">
        <f t="shared" ref="G42" si="234">L42+Q42+V42+AA42+AF42+AK42+AP42+AU42+AZ42+BE42</f>
        <v>6889.9999999999991</v>
      </c>
      <c r="H42" s="11">
        <f t="shared" ref="H42" si="235">M42+R42+W42+AB42+AG42+AL42+AQ42+AV42+BA42+BF42</f>
        <v>362.7</v>
      </c>
      <c r="I42" s="11">
        <f t="shared" ref="I42" si="236">N42+S42+X42+AC42+AH42+AM42+AR42+AW42+BB42+BG42</f>
        <v>73.2</v>
      </c>
      <c r="J42" s="32">
        <f t="shared" si="198"/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si="212"/>
        <v>7325.8999999999987</v>
      </c>
      <c r="P42" s="19">
        <v>0</v>
      </c>
      <c r="Q42" s="21">
        <f>9366.8-2476.8</f>
        <v>6889.9999999999991</v>
      </c>
      <c r="R42" s="21">
        <f>493-130.3</f>
        <v>362.7</v>
      </c>
      <c r="S42" s="21">
        <f>99.7-26.5</f>
        <v>73.2</v>
      </c>
      <c r="T42" s="31">
        <f t="shared" si="108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37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38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39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40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41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42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43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102</v>
      </c>
      <c r="B43" s="40" t="s">
        <v>108</v>
      </c>
      <c r="C43" s="16" t="s">
        <v>21</v>
      </c>
      <c r="D43" s="16" t="s">
        <v>64</v>
      </c>
      <c r="E43" s="11">
        <f t="shared" ref="E43:E45" si="244">J43+O43+T43+Y43+AD43+AI43+AN43+AS43+AX43+BC43</f>
        <v>10611</v>
      </c>
      <c r="F43" s="11">
        <f t="shared" ref="F43:F45" si="245">K43+P43+U43+Z43+AE43+AJ43+AO43+AT43+AY43+BD43</f>
        <v>0</v>
      </c>
      <c r="G43" s="11">
        <f t="shared" ref="G43:G45" si="246">L43+Q43+V43+AA43+AF43+AK43+AP43+AU43+AZ43+BE43</f>
        <v>9979.7000000000007</v>
      </c>
      <c r="H43" s="11">
        <f t="shared" ref="H43:H45" si="247">M43+R43+W43+AB43+AG43+AL43+AQ43+AV43+BA43+BF43</f>
        <v>525.30000000000007</v>
      </c>
      <c r="I43" s="11">
        <f t="shared" ref="I43:I45" si="248">N43+S43+X43+AC43+AH43+AM43+AR43+AW43+BB43+BG43</f>
        <v>106</v>
      </c>
      <c r="J43" s="32">
        <f t="shared" ref="J43:J45" si="249">L43+M43+N43</f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ref="O43:O45" si="250">SUM(Q43:S43)</f>
        <v>10611</v>
      </c>
      <c r="P43" s="19">
        <v>0</v>
      </c>
      <c r="Q43" s="21">
        <f>10365.1-385.4</f>
        <v>9979.7000000000007</v>
      </c>
      <c r="R43" s="21">
        <f>545.6-20.3</f>
        <v>525.30000000000007</v>
      </c>
      <c r="S43" s="21">
        <f>107.3-1.3</f>
        <v>106</v>
      </c>
      <c r="T43" s="31">
        <f t="shared" si="108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:Y45" si="251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:AD45" si="252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:AI45" si="253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:AN45" si="254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:AS45" si="255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:AX45" si="256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:BC45" si="257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104</v>
      </c>
      <c r="B44" s="40" t="s">
        <v>109</v>
      </c>
      <c r="C44" s="16" t="s">
        <v>21</v>
      </c>
      <c r="D44" s="16" t="s">
        <v>64</v>
      </c>
      <c r="E44" s="11">
        <f t="shared" si="244"/>
        <v>7547</v>
      </c>
      <c r="F44" s="11">
        <f t="shared" si="245"/>
        <v>0</v>
      </c>
      <c r="G44" s="11">
        <f t="shared" si="246"/>
        <v>7097.9</v>
      </c>
      <c r="H44" s="11">
        <f t="shared" si="247"/>
        <v>373.6</v>
      </c>
      <c r="I44" s="11">
        <f t="shared" si="248"/>
        <v>75.5</v>
      </c>
      <c r="J44" s="32">
        <f t="shared" si="249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50"/>
        <v>7547</v>
      </c>
      <c r="P44" s="19">
        <v>0</v>
      </c>
      <c r="Q44" s="21">
        <f>7611-513.1</f>
        <v>7097.9</v>
      </c>
      <c r="R44" s="21">
        <f>400.6-27</f>
        <v>373.6</v>
      </c>
      <c r="S44" s="21">
        <f>81-5.5</f>
        <v>75.5</v>
      </c>
      <c r="T44" s="31">
        <f t="shared" si="108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51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52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53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54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55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56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57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105</v>
      </c>
      <c r="B45" s="40" t="s">
        <v>112</v>
      </c>
      <c r="C45" s="16" t="s">
        <v>21</v>
      </c>
      <c r="D45" s="16" t="s">
        <v>64</v>
      </c>
      <c r="E45" s="11">
        <f t="shared" si="244"/>
        <v>1132.4000000000001</v>
      </c>
      <c r="F45" s="11">
        <f t="shared" si="245"/>
        <v>0</v>
      </c>
      <c r="G45" s="11">
        <f t="shared" si="246"/>
        <v>1064.9000000000001</v>
      </c>
      <c r="H45" s="11">
        <f t="shared" si="247"/>
        <v>56.1</v>
      </c>
      <c r="I45" s="11">
        <f t="shared" si="248"/>
        <v>11.4</v>
      </c>
      <c r="J45" s="32">
        <f t="shared" si="249"/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si="250"/>
        <v>1132.4000000000001</v>
      </c>
      <c r="P45" s="19">
        <v>0</v>
      </c>
      <c r="Q45" s="21">
        <v>1064.9000000000001</v>
      </c>
      <c r="R45" s="21">
        <v>56.1</v>
      </c>
      <c r="S45" s="21">
        <v>11.4</v>
      </c>
      <c r="T45" s="31">
        <f t="shared" si="108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si="251"/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si="252"/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si="253"/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si="254"/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si="255"/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si="256"/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si="257"/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119</v>
      </c>
      <c r="B46" s="40" t="s">
        <v>113</v>
      </c>
      <c r="C46" s="16" t="s">
        <v>21</v>
      </c>
      <c r="D46" s="16" t="s">
        <v>64</v>
      </c>
      <c r="E46" s="11">
        <f t="shared" ref="E46" si="258">J46+O46+T46+Y46+AD46+AI46+AN46+AS46+AX46+BC46</f>
        <v>1530.2</v>
      </c>
      <c r="F46" s="11">
        <f t="shared" ref="F46" si="259">K46+P46+U46+Z46+AE46+AJ46+AO46+AT46+AY46+BD46</f>
        <v>0</v>
      </c>
      <c r="G46" s="11">
        <f t="shared" ref="G46" si="260">L46+Q46+V46+AA46+AF46+AK46+AP46+AU46+AZ46+BE46</f>
        <v>1439</v>
      </c>
      <c r="H46" s="11">
        <f t="shared" ref="H46" si="261">M46+R46+W46+AB46+AG46+AL46+AQ46+AV46+BA46+BF46</f>
        <v>75.8</v>
      </c>
      <c r="I46" s="11">
        <f t="shared" ref="I46" si="262">N46+S46+X46+AC46+AH46+AM46+AR46+AW46+BB46+BG46</f>
        <v>15.4</v>
      </c>
      <c r="J46" s="32">
        <f t="shared" ref="J46" si="263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64">SUM(Q46:S46)</f>
        <v>1530.2</v>
      </c>
      <c r="P46" s="19">
        <v>0</v>
      </c>
      <c r="Q46" s="21">
        <v>1439</v>
      </c>
      <c r="R46" s="21">
        <v>75.8</v>
      </c>
      <c r="S46" s="21">
        <v>15.4</v>
      </c>
      <c r="T46" s="31">
        <f t="shared" si="108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65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66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67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68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69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0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71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120</v>
      </c>
      <c r="B47" s="40" t="s">
        <v>114</v>
      </c>
      <c r="C47" s="16" t="s">
        <v>21</v>
      </c>
      <c r="D47" s="16" t="s">
        <v>64</v>
      </c>
      <c r="E47" s="11">
        <f t="shared" ref="E47" si="272">J47+O47+T47+Y47+AD47+AI47+AN47+AS47+AX47+BC47</f>
        <v>716.8</v>
      </c>
      <c r="F47" s="11">
        <f t="shared" ref="F47" si="273">K47+P47+U47+Z47+AE47+AJ47+AO47+AT47+AY47+BD47</f>
        <v>0</v>
      </c>
      <c r="G47" s="11">
        <f t="shared" ref="G47" si="274">L47+Q47+V47+AA47+AF47+AK47+AP47+AU47+AZ47+BE47</f>
        <v>674.1</v>
      </c>
      <c r="H47" s="11">
        <f t="shared" ref="H47" si="275">M47+R47+W47+AB47+AG47+AL47+AQ47+AV47+BA47+BF47</f>
        <v>35.4</v>
      </c>
      <c r="I47" s="11">
        <f t="shared" ref="I47" si="276">N47+S47+X47+AC47+AH47+AM47+AR47+AW47+BB47+BG47</f>
        <v>7.3</v>
      </c>
      <c r="J47" s="32">
        <f t="shared" ref="J47" si="277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78">SUM(Q47:S47)</f>
        <v>716.8</v>
      </c>
      <c r="P47" s="19">
        <v>0</v>
      </c>
      <c r="Q47" s="21">
        <v>674.1</v>
      </c>
      <c r="R47" s="21">
        <v>35.4</v>
      </c>
      <c r="S47" s="21">
        <v>7.3</v>
      </c>
      <c r="T47" s="31">
        <f t="shared" si="108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79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0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81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82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83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84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85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121</v>
      </c>
      <c r="B48" s="40" t="s">
        <v>115</v>
      </c>
      <c r="C48" s="16" t="s">
        <v>21</v>
      </c>
      <c r="D48" s="16" t="s">
        <v>64</v>
      </c>
      <c r="E48" s="11">
        <f t="shared" ref="E48" si="286">J48+O48+T48+Y48+AD48+AI48+AN48+AS48+AX48+BC48</f>
        <v>850.6</v>
      </c>
      <c r="F48" s="11">
        <f t="shared" ref="F48" si="287">K48+P48+U48+Z48+AE48+AJ48+AO48+AT48+AY48+BD48</f>
        <v>0</v>
      </c>
      <c r="G48" s="11">
        <f t="shared" ref="G48" si="288">L48+Q48+V48+AA48+AF48+AK48+AP48+AU48+AZ48+BE48</f>
        <v>799.8</v>
      </c>
      <c r="H48" s="11">
        <f t="shared" ref="H48" si="289">M48+R48+W48+AB48+AG48+AL48+AQ48+AV48+BA48+BF48</f>
        <v>42.1</v>
      </c>
      <c r="I48" s="11">
        <f t="shared" ref="I48" si="290">N48+S48+X48+AC48+AH48+AM48+AR48+AW48+BB48+BG48</f>
        <v>8.6999999999999993</v>
      </c>
      <c r="J48" s="32">
        <f t="shared" ref="J48" si="291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292">SUM(Q48:S48)</f>
        <v>850.6</v>
      </c>
      <c r="P48" s="19">
        <v>0</v>
      </c>
      <c r="Q48" s="21">
        <v>799.8</v>
      </c>
      <c r="R48" s="21">
        <v>42.1</v>
      </c>
      <c r="S48" s="21">
        <v>8.6999999999999993</v>
      </c>
      <c r="T48" s="31">
        <f t="shared" si="108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93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94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295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296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297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298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299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122</v>
      </c>
      <c r="B49" s="40" t="s">
        <v>116</v>
      </c>
      <c r="C49" s="16" t="s">
        <v>21</v>
      </c>
      <c r="D49" s="16" t="s">
        <v>64</v>
      </c>
      <c r="E49" s="11">
        <f t="shared" ref="E49" si="300">J49+O49+T49+Y49+AD49+AI49+AN49+AS49+AX49+BC49</f>
        <v>771.40000000000009</v>
      </c>
      <c r="F49" s="11">
        <f t="shared" ref="F49" si="301">K49+P49+U49+Z49+AE49+AJ49+AO49+AT49+AY49+BD49</f>
        <v>0</v>
      </c>
      <c r="G49" s="11">
        <f t="shared" ref="G49" si="302">L49+Q49+V49+AA49+AF49+AK49+AP49+AU49+AZ49+BE49</f>
        <v>725.5</v>
      </c>
      <c r="H49" s="11">
        <f t="shared" ref="H49" si="303">M49+R49+W49+AB49+AG49+AL49+AQ49+AV49+BA49+BF49</f>
        <v>38.200000000000003</v>
      </c>
      <c r="I49" s="11">
        <f t="shared" ref="I49" si="304">N49+S49+X49+AC49+AH49+AM49+AR49+AW49+BB49+BG49</f>
        <v>7.7</v>
      </c>
      <c r="J49" s="32">
        <f t="shared" ref="J49" si="305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306">SUM(Q49:S49)</f>
        <v>771.40000000000009</v>
      </c>
      <c r="P49" s="19">
        <v>0</v>
      </c>
      <c r="Q49" s="21">
        <v>725.5</v>
      </c>
      <c r="R49" s="21">
        <v>38.200000000000003</v>
      </c>
      <c r="S49" s="21">
        <v>7.7</v>
      </c>
      <c r="T49" s="31">
        <f t="shared" si="108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07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08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09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0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11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12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13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123</v>
      </c>
      <c r="B50" s="40" t="s">
        <v>117</v>
      </c>
      <c r="C50" s="16" t="s">
        <v>21</v>
      </c>
      <c r="D50" s="16" t="s">
        <v>64</v>
      </c>
      <c r="E50" s="11">
        <f t="shared" ref="E50" si="314">J50+O50+T50+Y50+AD50+AI50+AN50+AS50+AX50+BC50</f>
        <v>658.8</v>
      </c>
      <c r="F50" s="11">
        <f t="shared" ref="F50" si="315">K50+P50+U50+Z50+AE50+AJ50+AO50+AT50+AY50+BD50</f>
        <v>0</v>
      </c>
      <c r="G50" s="11">
        <f t="shared" ref="G50" si="316">L50+Q50+V50+AA50+AF50+AK50+AP50+AU50+AZ50+BE50</f>
        <v>619.5</v>
      </c>
      <c r="H50" s="11">
        <f t="shared" ref="H50" si="317">M50+R50+W50+AB50+AG50+AL50+AQ50+AV50+BA50+BF50</f>
        <v>32.4</v>
      </c>
      <c r="I50" s="11">
        <f t="shared" ref="I50" si="318">N50+S50+X50+AC50+AH50+AM50+AR50+AW50+BB50+BG50</f>
        <v>6.9</v>
      </c>
      <c r="J50" s="32">
        <f t="shared" ref="J50" si="319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20">SUM(Q50:S50)</f>
        <v>658.8</v>
      </c>
      <c r="P50" s="19">
        <v>0</v>
      </c>
      <c r="Q50" s="21">
        <v>619.5</v>
      </c>
      <c r="R50" s="21">
        <v>32.4</v>
      </c>
      <c r="S50" s="21">
        <v>6.9</v>
      </c>
      <c r="T50" s="31">
        <f t="shared" si="108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21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22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23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24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25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26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27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31.5" x14ac:dyDescent="0.25">
      <c r="A51" s="10" t="s">
        <v>124</v>
      </c>
      <c r="B51" s="40" t="s">
        <v>118</v>
      </c>
      <c r="C51" s="16" t="s">
        <v>21</v>
      </c>
      <c r="D51" s="16" t="s">
        <v>64</v>
      </c>
      <c r="E51" s="11">
        <f t="shared" ref="E51" si="328">J51+O51+T51+Y51+AD51+AI51+AN51+AS51+AX51+BC51</f>
        <v>935.6</v>
      </c>
      <c r="F51" s="11">
        <f t="shared" ref="F51" si="329">K51+P51+U51+Z51+AE51+AJ51+AO51+AT51+AY51+BD51</f>
        <v>0</v>
      </c>
      <c r="G51" s="11">
        <f t="shared" ref="G51" si="330">L51+Q51+V51+AA51+AF51+AK51+AP51+AU51+AZ51+BE51</f>
        <v>100.3</v>
      </c>
      <c r="H51" s="11">
        <f t="shared" ref="H51" si="331">M51+R51+W51+AB51+AG51+AL51+AQ51+AV51+BA51+BF51</f>
        <v>5.3</v>
      </c>
      <c r="I51" s="11">
        <f t="shared" ref="I51" si="332">N51+S51+X51+AC51+AH51+AM51+AR51+AW51+BB51+BG51</f>
        <v>830</v>
      </c>
      <c r="J51" s="32">
        <f t="shared" ref="J51" si="333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34">SUM(Q51:S51)</f>
        <v>935.6</v>
      </c>
      <c r="P51" s="19">
        <v>0</v>
      </c>
      <c r="Q51" s="21">
        <v>100.3</v>
      </c>
      <c r="R51" s="21">
        <v>5.3</v>
      </c>
      <c r="S51" s="21">
        <v>830</v>
      </c>
      <c r="T51" s="31">
        <f t="shared" si="108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ref="Y51" si="335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36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37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38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39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40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41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47.25" x14ac:dyDescent="0.25">
      <c r="A52" s="10" t="s">
        <v>125</v>
      </c>
      <c r="B52" s="40" t="s">
        <v>128</v>
      </c>
      <c r="C52" s="16" t="s">
        <v>21</v>
      </c>
      <c r="D52" s="16" t="s">
        <v>64</v>
      </c>
      <c r="E52" s="11">
        <f t="shared" ref="E52" si="342">J52+O52+T52+Y52+AD52+AI52+AN52+AS52+AX52+BC52</f>
        <v>1667.6000000000001</v>
      </c>
      <c r="F52" s="11">
        <f t="shared" ref="F52" si="343">K52+P52+U52+Z52+AE52+AJ52+AO52+AT52+AY52+BD52</f>
        <v>0</v>
      </c>
      <c r="G52" s="11">
        <f t="shared" ref="G52" si="344">L52+Q52+V52+AA52+AF52+AK52+AP52+AU52+AZ52+BE52</f>
        <v>0</v>
      </c>
      <c r="H52" s="11">
        <f t="shared" ref="H52" si="345">M52+R52+W52+AB52+AG52+AL52+AQ52+AV52+BA52+BF52</f>
        <v>1650.9</v>
      </c>
      <c r="I52" s="11">
        <f t="shared" ref="I52" si="346">N52+S52+X52+AC52+AH52+AM52+AR52+AW52+BB52+BG52</f>
        <v>16.7</v>
      </c>
      <c r="J52" s="32">
        <f t="shared" ref="J52" si="347">L52+M52+N52</f>
        <v>0</v>
      </c>
      <c r="K52" s="19">
        <v>0</v>
      </c>
      <c r="L52" s="21">
        <v>0</v>
      </c>
      <c r="M52" s="26">
        <v>0</v>
      </c>
      <c r="N52" s="21">
        <v>0</v>
      </c>
      <c r="O52" s="31">
        <f t="shared" ref="O52" si="348">SUM(Q52:S52)</f>
        <v>0</v>
      </c>
      <c r="P52" s="19">
        <v>0</v>
      </c>
      <c r="Q52" s="21">
        <v>0</v>
      </c>
      <c r="R52" s="21">
        <v>0</v>
      </c>
      <c r="S52" s="21">
        <v>0</v>
      </c>
      <c r="T52" s="31">
        <f t="shared" ref="T52" si="349">SUM(V52:X52)</f>
        <v>1667.6000000000001</v>
      </c>
      <c r="U52" s="19">
        <v>0</v>
      </c>
      <c r="V52" s="21">
        <v>0</v>
      </c>
      <c r="W52" s="21">
        <v>1650.9</v>
      </c>
      <c r="X52" s="21">
        <v>16.7</v>
      </c>
      <c r="Y52" s="18">
        <f t="shared" ref="Y52" si="350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51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52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53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54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55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56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63" x14ac:dyDescent="0.25">
      <c r="A53" s="10" t="s">
        <v>127</v>
      </c>
      <c r="B53" s="40" t="s">
        <v>132</v>
      </c>
      <c r="C53" s="16" t="s">
        <v>21</v>
      </c>
      <c r="D53" s="16" t="s">
        <v>64</v>
      </c>
      <c r="E53" s="11">
        <f t="shared" ref="E53:E54" si="357">J53+O53+T53+Y53+AD53+AI53+AN53+AS53+AX53+BC53</f>
        <v>1872.2999999999997</v>
      </c>
      <c r="F53" s="11">
        <f t="shared" ref="F53:F54" si="358">K53+P53+U53+Z53+AE53+AJ53+AO53+AT53+AY53+BD53</f>
        <v>0</v>
      </c>
      <c r="G53" s="11">
        <f t="shared" ref="G53:G54" si="359">L53+Q53+V53+AA53+AF53+AK53+AP53+AU53+AZ53+BE53</f>
        <v>1760.8999999999996</v>
      </c>
      <c r="H53" s="11">
        <f t="shared" ref="H53:H54" si="360">M53+R53+W53+AB53+AG53+AL53+AQ53+AV53+BA53+BF53</f>
        <v>92.699999999999989</v>
      </c>
      <c r="I53" s="11">
        <f t="shared" ref="I53:I54" si="361">N53+S53+X53+AC53+AH53+AM53+AR53+AW53+BB53+BG53</f>
        <v>18.699999999999996</v>
      </c>
      <c r="J53" s="32">
        <f t="shared" ref="J53:J54" si="362">L53+M53+N53</f>
        <v>0</v>
      </c>
      <c r="K53" s="19">
        <v>0</v>
      </c>
      <c r="L53" s="21">
        <v>0</v>
      </c>
      <c r="M53" s="26">
        <v>0</v>
      </c>
      <c r="N53" s="21">
        <v>0</v>
      </c>
      <c r="O53" s="31">
        <f t="shared" ref="O53:O54" si="363">SUM(Q53:S53)</f>
        <v>0</v>
      </c>
      <c r="P53" s="19">
        <v>0</v>
      </c>
      <c r="Q53" s="21">
        <v>0</v>
      </c>
      <c r="R53" s="21">
        <v>0</v>
      </c>
      <c r="S53" s="21">
        <v>0</v>
      </c>
      <c r="T53" s="31">
        <f t="shared" ref="T53:T54" si="364">SUM(V53:X53)</f>
        <v>1872.2999999999997</v>
      </c>
      <c r="U53" s="19">
        <v>0</v>
      </c>
      <c r="V53" s="21">
        <f>5203.9-3443</f>
        <v>1760.8999999999996</v>
      </c>
      <c r="W53" s="21">
        <f>273.9-181.2</f>
        <v>92.699999999999989</v>
      </c>
      <c r="X53" s="46">
        <f>55.4-36.7</f>
        <v>18.699999999999996</v>
      </c>
      <c r="Y53" s="18">
        <f t="shared" ref="Y53:Y54" si="365">AB53</f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ref="AD53:AD54" si="366">AG53</f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ref="AI53:AI54" si="367">AL53</f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ref="AN53:AN54" si="368">AQ53</f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ref="AS53:AS54" si="369">AV53</f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ref="AX53:AX54" si="370">BA53</f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ref="BC53:BC54" si="371">BF53</f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47.25" x14ac:dyDescent="0.25">
      <c r="A54" s="10" t="s">
        <v>129</v>
      </c>
      <c r="B54" s="47" t="s">
        <v>133</v>
      </c>
      <c r="C54" s="16" t="s">
        <v>21</v>
      </c>
      <c r="D54" s="16" t="s">
        <v>64</v>
      </c>
      <c r="E54" s="11">
        <f t="shared" si="357"/>
        <v>1083.7000000000007</v>
      </c>
      <c r="F54" s="11">
        <f t="shared" si="358"/>
        <v>0</v>
      </c>
      <c r="G54" s="11">
        <f t="shared" si="359"/>
        <v>1019.2000000000007</v>
      </c>
      <c r="H54" s="11">
        <f t="shared" si="360"/>
        <v>53.699999999999989</v>
      </c>
      <c r="I54" s="11">
        <f t="shared" si="361"/>
        <v>10.799999999999997</v>
      </c>
      <c r="J54" s="32">
        <f t="shared" si="362"/>
        <v>0</v>
      </c>
      <c r="K54" s="19">
        <v>0</v>
      </c>
      <c r="L54" s="21">
        <v>0</v>
      </c>
      <c r="M54" s="26">
        <v>0</v>
      </c>
      <c r="N54" s="21">
        <v>0</v>
      </c>
      <c r="O54" s="31">
        <f t="shared" si="363"/>
        <v>0</v>
      </c>
      <c r="P54" s="19">
        <v>0</v>
      </c>
      <c r="Q54" s="21">
        <v>0</v>
      </c>
      <c r="R54" s="21">
        <v>0</v>
      </c>
      <c r="S54" s="21">
        <v>0</v>
      </c>
      <c r="T54" s="31">
        <f t="shared" si="364"/>
        <v>1083.7000000000007</v>
      </c>
      <c r="U54" s="19">
        <v>0</v>
      </c>
      <c r="V54" s="48">
        <f>6305.1-5285.9</f>
        <v>1019.2000000000007</v>
      </c>
      <c r="W54" s="48">
        <f>331.8-278.1</f>
        <v>53.699999999999989</v>
      </c>
      <c r="X54" s="49">
        <f>67.1-56.3</f>
        <v>10.799999999999997</v>
      </c>
      <c r="Y54" s="18">
        <f t="shared" si="365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66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67"/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si="368"/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si="369"/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si="370"/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si="371"/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31.5" x14ac:dyDescent="0.25">
      <c r="A55" s="10" t="s">
        <v>130</v>
      </c>
      <c r="B55" s="47" t="s">
        <v>176</v>
      </c>
      <c r="C55" s="16" t="s">
        <v>21</v>
      </c>
      <c r="D55" s="16" t="s">
        <v>64</v>
      </c>
      <c r="E55" s="11">
        <f t="shared" ref="E55:E59" si="372">J55+O55+T55+Y55+AD55+AI55+AN55+AS55+AX55+BC55</f>
        <v>5707.4000000000015</v>
      </c>
      <c r="F55" s="11">
        <f t="shared" ref="F55:F59" si="373">K55+P55+U55+Z55+AE55+AJ55+AO55+AT55+AY55+BD55</f>
        <v>0</v>
      </c>
      <c r="G55" s="11">
        <f t="shared" ref="G55:G59" si="374">L55+Q55+V55+AA55+AF55+AK55+AP55+AU55+AZ55+BE55</f>
        <v>5367.7000000000007</v>
      </c>
      <c r="H55" s="11">
        <f t="shared" ref="H55:H59" si="375">M55+R55+W55+AB55+AG55+AL55+AQ55+AV55+BA55+BF55</f>
        <v>282.60000000000002</v>
      </c>
      <c r="I55" s="11">
        <f t="shared" ref="I55:I59" si="376">N55+S55+X55+AC55+AH55+AM55+AR55+AW55+BB55+BG55</f>
        <v>57.1</v>
      </c>
      <c r="J55" s="32">
        <f t="shared" ref="J55:J59" si="377">L55+M55+N55</f>
        <v>0</v>
      </c>
      <c r="K55" s="19">
        <v>0</v>
      </c>
      <c r="L55" s="21">
        <v>0</v>
      </c>
      <c r="M55" s="26">
        <v>0</v>
      </c>
      <c r="N55" s="21">
        <v>0</v>
      </c>
      <c r="O55" s="31">
        <f t="shared" ref="O55:O59" si="378">SUM(Q55:S55)</f>
        <v>0</v>
      </c>
      <c r="P55" s="19">
        <v>0</v>
      </c>
      <c r="Q55" s="21">
        <v>0</v>
      </c>
      <c r="R55" s="21">
        <v>0</v>
      </c>
      <c r="S55" s="21">
        <v>0</v>
      </c>
      <c r="T55" s="31">
        <f t="shared" ref="T55:T59" si="379">SUM(V55:X55)</f>
        <v>5707.4000000000015</v>
      </c>
      <c r="U55" s="19">
        <v>0</v>
      </c>
      <c r="V55" s="48">
        <f>1739.4+3628.3</f>
        <v>5367.7000000000007</v>
      </c>
      <c r="W55" s="48">
        <f>91.5+191.1</f>
        <v>282.60000000000002</v>
      </c>
      <c r="X55" s="49">
        <f>18.6+38.5</f>
        <v>57.1</v>
      </c>
      <c r="Y55" s="18">
        <f t="shared" ref="Y55:Y59" si="380">AB55</f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ref="AD55:AD59" si="381">AG55</f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ref="AI55:AI59" si="382">AL55</f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ref="AN55:AN59" si="383">AQ55</f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ref="AS55:AS59" si="384">AV55</f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ref="AX55:AX59" si="385">BA55</f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ref="BC55:BC59" si="386">BF55</f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31.5" x14ac:dyDescent="0.25">
      <c r="A56" s="10" t="s">
        <v>131</v>
      </c>
      <c r="B56" s="47" t="s">
        <v>134</v>
      </c>
      <c r="C56" s="16" t="s">
        <v>21</v>
      </c>
      <c r="D56" s="16" t="s">
        <v>64</v>
      </c>
      <c r="E56" s="11">
        <f t="shared" si="372"/>
        <v>1040.3000000000002</v>
      </c>
      <c r="F56" s="11">
        <f t="shared" si="373"/>
        <v>0</v>
      </c>
      <c r="G56" s="11">
        <f t="shared" si="374"/>
        <v>978.4</v>
      </c>
      <c r="H56" s="11">
        <f t="shared" si="375"/>
        <v>51.5</v>
      </c>
      <c r="I56" s="11">
        <f t="shared" si="376"/>
        <v>10.4</v>
      </c>
      <c r="J56" s="32">
        <f t="shared" si="377"/>
        <v>0</v>
      </c>
      <c r="K56" s="19">
        <v>0</v>
      </c>
      <c r="L56" s="21">
        <v>0</v>
      </c>
      <c r="M56" s="26">
        <v>0</v>
      </c>
      <c r="N56" s="21">
        <v>0</v>
      </c>
      <c r="O56" s="31">
        <f t="shared" si="378"/>
        <v>0</v>
      </c>
      <c r="P56" s="19">
        <v>0</v>
      </c>
      <c r="Q56" s="21">
        <v>0</v>
      </c>
      <c r="R56" s="21">
        <v>0</v>
      </c>
      <c r="S56" s="21">
        <v>0</v>
      </c>
      <c r="T56" s="31">
        <f t="shared" si="379"/>
        <v>1040.3000000000002</v>
      </c>
      <c r="U56" s="19">
        <v>0</v>
      </c>
      <c r="V56" s="48">
        <f>719.9+258.5</f>
        <v>978.4</v>
      </c>
      <c r="W56" s="48">
        <f>37.9+13.6</f>
        <v>51.5</v>
      </c>
      <c r="X56" s="49">
        <f>7.7+2.7</f>
        <v>10.4</v>
      </c>
      <c r="Y56" s="18">
        <f t="shared" si="380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81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82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83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84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85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86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47.25" x14ac:dyDescent="0.25">
      <c r="A57" s="10" t="s">
        <v>139</v>
      </c>
      <c r="B57" s="47" t="s">
        <v>135</v>
      </c>
      <c r="C57" s="16" t="s">
        <v>21</v>
      </c>
      <c r="D57" s="16" t="s">
        <v>64</v>
      </c>
      <c r="E57" s="11">
        <f t="shared" si="372"/>
        <v>3531.8</v>
      </c>
      <c r="F57" s="11">
        <f t="shared" si="373"/>
        <v>0</v>
      </c>
      <c r="G57" s="11">
        <f t="shared" si="374"/>
        <v>3321.7000000000003</v>
      </c>
      <c r="H57" s="11">
        <f t="shared" si="375"/>
        <v>174.89999999999998</v>
      </c>
      <c r="I57" s="11">
        <f t="shared" si="376"/>
        <v>35.200000000000003</v>
      </c>
      <c r="J57" s="32">
        <f t="shared" si="377"/>
        <v>0</v>
      </c>
      <c r="K57" s="19">
        <v>0</v>
      </c>
      <c r="L57" s="21">
        <v>0</v>
      </c>
      <c r="M57" s="26">
        <v>0</v>
      </c>
      <c r="N57" s="21">
        <v>0</v>
      </c>
      <c r="O57" s="31">
        <f t="shared" si="378"/>
        <v>0</v>
      </c>
      <c r="P57" s="19">
        <v>0</v>
      </c>
      <c r="Q57" s="21">
        <v>0</v>
      </c>
      <c r="R57" s="21">
        <v>0</v>
      </c>
      <c r="S57" s="21">
        <v>0</v>
      </c>
      <c r="T57" s="31">
        <f t="shared" si="379"/>
        <v>3531.8</v>
      </c>
      <c r="U57" s="19">
        <v>0</v>
      </c>
      <c r="V57" s="48">
        <f>4360.8-1039.1</f>
        <v>3321.7000000000003</v>
      </c>
      <c r="W57" s="48">
        <f>229.6-54.7</f>
        <v>174.89999999999998</v>
      </c>
      <c r="X57" s="49">
        <f>46.4-11.2</f>
        <v>35.200000000000003</v>
      </c>
      <c r="Y57" s="18">
        <f t="shared" si="380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81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82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383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384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385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386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47.25" x14ac:dyDescent="0.25">
      <c r="A58" s="10" t="s">
        <v>140</v>
      </c>
      <c r="B58" s="47" t="s">
        <v>136</v>
      </c>
      <c r="C58" s="16" t="s">
        <v>21</v>
      </c>
      <c r="D58" s="16" t="s">
        <v>64</v>
      </c>
      <c r="E58" s="11">
        <f t="shared" si="372"/>
        <v>1169.0999999999999</v>
      </c>
      <c r="F58" s="11">
        <f t="shared" si="373"/>
        <v>0</v>
      </c>
      <c r="G58" s="11">
        <f t="shared" si="374"/>
        <v>1099.5999999999999</v>
      </c>
      <c r="H58" s="11">
        <f t="shared" si="375"/>
        <v>57.9</v>
      </c>
      <c r="I58" s="11">
        <f t="shared" si="376"/>
        <v>11.600000000000001</v>
      </c>
      <c r="J58" s="32">
        <f t="shared" si="377"/>
        <v>0</v>
      </c>
      <c r="K58" s="19">
        <v>0</v>
      </c>
      <c r="L58" s="21">
        <v>0</v>
      </c>
      <c r="M58" s="26">
        <v>0</v>
      </c>
      <c r="N58" s="21">
        <v>0</v>
      </c>
      <c r="O58" s="31">
        <f t="shared" si="378"/>
        <v>0</v>
      </c>
      <c r="P58" s="19">
        <v>0</v>
      </c>
      <c r="Q58" s="21">
        <v>0</v>
      </c>
      <c r="R58" s="21">
        <v>0</v>
      </c>
      <c r="S58" s="21">
        <v>0</v>
      </c>
      <c r="T58" s="31">
        <f t="shared" si="379"/>
        <v>1169.0999999999999</v>
      </c>
      <c r="U58" s="19">
        <v>0</v>
      </c>
      <c r="V58" s="48">
        <f>582+517.6</f>
        <v>1099.5999999999999</v>
      </c>
      <c r="W58" s="48">
        <f>30.7+27.2</f>
        <v>57.9</v>
      </c>
      <c r="X58" s="49">
        <f>6.2+5.4</f>
        <v>11.600000000000001</v>
      </c>
      <c r="Y58" s="18">
        <f t="shared" si="380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81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82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383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384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385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386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47.25" x14ac:dyDescent="0.25">
      <c r="A59" s="10" t="s">
        <v>141</v>
      </c>
      <c r="B59" s="47" t="s">
        <v>137</v>
      </c>
      <c r="C59" s="16" t="s">
        <v>21</v>
      </c>
      <c r="D59" s="16" t="s">
        <v>64</v>
      </c>
      <c r="E59" s="11">
        <f t="shared" si="372"/>
        <v>349.2</v>
      </c>
      <c r="F59" s="11">
        <f t="shared" si="373"/>
        <v>0</v>
      </c>
      <c r="G59" s="11">
        <f t="shared" si="374"/>
        <v>328.5</v>
      </c>
      <c r="H59" s="11">
        <f t="shared" si="375"/>
        <v>17.299999999999997</v>
      </c>
      <c r="I59" s="11">
        <f t="shared" si="376"/>
        <v>3.4000000000000004</v>
      </c>
      <c r="J59" s="32">
        <f t="shared" si="377"/>
        <v>0</v>
      </c>
      <c r="K59" s="19">
        <v>0</v>
      </c>
      <c r="L59" s="21">
        <v>0</v>
      </c>
      <c r="M59" s="26">
        <v>0</v>
      </c>
      <c r="N59" s="21">
        <v>0</v>
      </c>
      <c r="O59" s="31">
        <f t="shared" si="378"/>
        <v>0</v>
      </c>
      <c r="P59" s="19">
        <v>0</v>
      </c>
      <c r="Q59" s="21">
        <v>0</v>
      </c>
      <c r="R59" s="21">
        <v>0</v>
      </c>
      <c r="S59" s="21">
        <v>0</v>
      </c>
      <c r="T59" s="31">
        <f t="shared" si="379"/>
        <v>349.2</v>
      </c>
      <c r="U59" s="19">
        <v>0</v>
      </c>
      <c r="V59" s="48">
        <f>1205.8-877.3</f>
        <v>328.5</v>
      </c>
      <c r="W59" s="48">
        <f>63.5-46.2</f>
        <v>17.299999999999997</v>
      </c>
      <c r="X59" s="49">
        <f>12.8-9.4</f>
        <v>3.4000000000000004</v>
      </c>
      <c r="Y59" s="18">
        <f t="shared" si="380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81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82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383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384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385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386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7.25" x14ac:dyDescent="0.25">
      <c r="A60" s="10" t="s">
        <v>142</v>
      </c>
      <c r="B60" s="50" t="s">
        <v>138</v>
      </c>
      <c r="C60" s="16" t="s">
        <v>21</v>
      </c>
      <c r="D60" s="16" t="s">
        <v>64</v>
      </c>
      <c r="E60" s="11">
        <f t="shared" ref="E60" si="387">J60+O60+T60+Y60+AD60+AI60+AN60+AS60+AX60+BC60</f>
        <v>559.60000000000014</v>
      </c>
      <c r="F60" s="11">
        <f t="shared" ref="F60" si="388">K60+P60+U60+Z60+AE60+AJ60+AO60+AT60+AY60+BD60</f>
        <v>0</v>
      </c>
      <c r="G60" s="11">
        <f t="shared" ref="G60" si="389">L60+Q60+V60+AA60+AF60+AK60+AP60+AU60+AZ60+BE60</f>
        <v>526.30000000000007</v>
      </c>
      <c r="H60" s="11">
        <f t="shared" ref="H60" si="390">M60+R60+W60+AB60+AG60+AL60+AQ60+AV60+BA60+BF60</f>
        <v>27.699999999999996</v>
      </c>
      <c r="I60" s="11">
        <f t="shared" ref="I60" si="391">N60+S60+X60+AC60+AH60+AM60+AR60+AW60+BB60+BG60</f>
        <v>5.6</v>
      </c>
      <c r="J60" s="32">
        <f t="shared" ref="J60" si="392">L60+M60+N60</f>
        <v>0</v>
      </c>
      <c r="K60" s="19">
        <v>0</v>
      </c>
      <c r="L60" s="21">
        <v>0</v>
      </c>
      <c r="M60" s="26">
        <v>0</v>
      </c>
      <c r="N60" s="21">
        <v>0</v>
      </c>
      <c r="O60" s="31">
        <f t="shared" ref="O60" si="393">SUM(Q60:S60)</f>
        <v>0</v>
      </c>
      <c r="P60" s="19">
        <v>0</v>
      </c>
      <c r="Q60" s="21">
        <v>0</v>
      </c>
      <c r="R60" s="21">
        <v>0</v>
      </c>
      <c r="S60" s="21">
        <v>0</v>
      </c>
      <c r="T60" s="31">
        <f t="shared" ref="T60" si="394">SUM(V60:X60)</f>
        <v>559.60000000000014</v>
      </c>
      <c r="U60" s="19">
        <v>0</v>
      </c>
      <c r="V60" s="51">
        <f>1186.2-659.9</f>
        <v>526.30000000000007</v>
      </c>
      <c r="W60" s="48">
        <f>62.4-34.7</f>
        <v>27.699999999999996</v>
      </c>
      <c r="X60" s="49">
        <f>12.6-7</f>
        <v>5.6</v>
      </c>
      <c r="Y60" s="18">
        <f t="shared" ref="Y60" si="395">AB60</f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ref="AD60" si="396">AG60</f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ref="AI60" si="397">AL60</f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ref="AN60" si="398">AQ60</f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ref="AS60" si="399">AV60</f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ref="AX60" si="400">BA60</f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ref="BC60" si="401">BF60</f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31.5" x14ac:dyDescent="0.25">
      <c r="A61" s="10" t="s">
        <v>143</v>
      </c>
      <c r="B61" s="55" t="s">
        <v>171</v>
      </c>
      <c r="C61" s="16" t="s">
        <v>21</v>
      </c>
      <c r="D61" s="16" t="s">
        <v>64</v>
      </c>
      <c r="E61" s="11">
        <f t="shared" ref="E61:E63" si="402">J61+O61+T61+Y61+AD61+AI61+AN61+AS61+AX61+BC61</f>
        <v>8056.9</v>
      </c>
      <c r="F61" s="11">
        <f t="shared" ref="F61:F63" si="403">K61+P61+U61+Z61+AE61+AJ61+AO61+AT61+AY61+BD61</f>
        <v>0</v>
      </c>
      <c r="G61" s="11">
        <f t="shared" ref="G61:G63" si="404">L61+Q61+V61+AA61+AF61+AK61+AP61+AU61+AZ61+BE61</f>
        <v>7577.4</v>
      </c>
      <c r="H61" s="11">
        <f t="shared" ref="H61:H63" si="405">M61+R61+W61+AB61+AG61+AL61+AQ61+AV61+BA61+BF61</f>
        <v>398.9</v>
      </c>
      <c r="I61" s="11">
        <f t="shared" ref="I61:I63" si="406">N61+S61+X61+AC61+AH61+AM61+AR61+AW61+BB61+BG61</f>
        <v>80.599999999999994</v>
      </c>
      <c r="J61" s="32">
        <f t="shared" ref="J61:J63" si="407">L61+M61+N61</f>
        <v>0</v>
      </c>
      <c r="K61" s="19">
        <v>0</v>
      </c>
      <c r="L61" s="21">
        <v>0</v>
      </c>
      <c r="M61" s="26">
        <v>0</v>
      </c>
      <c r="N61" s="21">
        <v>0</v>
      </c>
      <c r="O61" s="31">
        <f t="shared" ref="O61:O63" si="408">SUM(Q61:S61)</f>
        <v>0</v>
      </c>
      <c r="P61" s="19">
        <v>0</v>
      </c>
      <c r="Q61" s="21">
        <v>0</v>
      </c>
      <c r="R61" s="21">
        <v>0</v>
      </c>
      <c r="S61" s="21">
        <v>0</v>
      </c>
      <c r="T61" s="31">
        <f t="shared" ref="T61:T63" si="409">SUM(V61:X61)</f>
        <v>8056.9</v>
      </c>
      <c r="U61" s="19">
        <v>0</v>
      </c>
      <c r="V61" s="52">
        <v>7577.4</v>
      </c>
      <c r="W61" s="53">
        <v>398.9</v>
      </c>
      <c r="X61" s="54">
        <v>80.599999999999994</v>
      </c>
      <c r="Y61" s="18">
        <f t="shared" ref="Y61:Y63" si="410">AB61</f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ref="AD61:AD63" si="411">AG61</f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ref="AI61:AI63" si="412">AL61</f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ref="AN61:AN63" si="413">AQ61</f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ref="AS61:AS63" si="414">AV61</f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ref="AX61:AX63" si="415">BA61</f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ref="BC61:BC63" si="416">BF61</f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31.5" x14ac:dyDescent="0.25">
      <c r="A62" s="10" t="s">
        <v>144</v>
      </c>
      <c r="B62" s="56" t="s">
        <v>175</v>
      </c>
      <c r="C62" s="16" t="s">
        <v>21</v>
      </c>
      <c r="D62" s="16" t="s">
        <v>64</v>
      </c>
      <c r="E62" s="11">
        <f t="shared" si="402"/>
        <v>3032.2000000000003</v>
      </c>
      <c r="F62" s="11">
        <f t="shared" si="403"/>
        <v>0</v>
      </c>
      <c r="G62" s="11">
        <f t="shared" si="404"/>
        <v>2851.8</v>
      </c>
      <c r="H62" s="11">
        <f t="shared" si="405"/>
        <v>150.1</v>
      </c>
      <c r="I62" s="11">
        <f t="shared" si="406"/>
        <v>30.3</v>
      </c>
      <c r="J62" s="32">
        <f t="shared" si="407"/>
        <v>0</v>
      </c>
      <c r="K62" s="19">
        <v>0</v>
      </c>
      <c r="L62" s="21">
        <v>0</v>
      </c>
      <c r="M62" s="26">
        <v>0</v>
      </c>
      <c r="N62" s="21">
        <v>0</v>
      </c>
      <c r="O62" s="31">
        <f t="shared" si="408"/>
        <v>0</v>
      </c>
      <c r="P62" s="19">
        <v>0</v>
      </c>
      <c r="Q62" s="21">
        <v>0</v>
      </c>
      <c r="R62" s="21">
        <v>0</v>
      </c>
      <c r="S62" s="21">
        <v>0</v>
      </c>
      <c r="T62" s="31">
        <f t="shared" si="409"/>
        <v>3032.2000000000003</v>
      </c>
      <c r="U62" s="19">
        <v>0</v>
      </c>
      <c r="V62" s="52">
        <v>2851.8</v>
      </c>
      <c r="W62" s="53">
        <v>150.1</v>
      </c>
      <c r="X62" s="54">
        <v>30.3</v>
      </c>
      <c r="Y62" s="18">
        <f t="shared" si="410"/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si="411"/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si="412"/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si="413"/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si="414"/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si="415"/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si="416"/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31.5" x14ac:dyDescent="0.25">
      <c r="A63" s="10" t="s">
        <v>145</v>
      </c>
      <c r="B63" s="56" t="s">
        <v>174</v>
      </c>
      <c r="C63" s="16" t="s">
        <v>21</v>
      </c>
      <c r="D63" s="16" t="s">
        <v>64</v>
      </c>
      <c r="E63" s="11">
        <f t="shared" si="402"/>
        <v>666.2</v>
      </c>
      <c r="F63" s="11">
        <f t="shared" si="403"/>
        <v>0</v>
      </c>
      <c r="G63" s="11">
        <f t="shared" si="404"/>
        <v>626.5</v>
      </c>
      <c r="H63" s="11">
        <f t="shared" si="405"/>
        <v>33</v>
      </c>
      <c r="I63" s="11">
        <f t="shared" si="406"/>
        <v>6.7</v>
      </c>
      <c r="J63" s="32">
        <f t="shared" si="407"/>
        <v>0</v>
      </c>
      <c r="K63" s="19">
        <v>0</v>
      </c>
      <c r="L63" s="21">
        <v>0</v>
      </c>
      <c r="M63" s="26">
        <v>0</v>
      </c>
      <c r="N63" s="21">
        <v>0</v>
      </c>
      <c r="O63" s="31">
        <f t="shared" si="408"/>
        <v>0</v>
      </c>
      <c r="P63" s="19">
        <v>0</v>
      </c>
      <c r="Q63" s="21">
        <v>0</v>
      </c>
      <c r="R63" s="21">
        <v>0</v>
      </c>
      <c r="S63" s="21">
        <v>0</v>
      </c>
      <c r="T63" s="31">
        <f t="shared" si="409"/>
        <v>666.2</v>
      </c>
      <c r="U63" s="19">
        <v>0</v>
      </c>
      <c r="V63" s="52">
        <v>626.5</v>
      </c>
      <c r="W63" s="53">
        <v>33</v>
      </c>
      <c r="X63" s="54">
        <v>6.7</v>
      </c>
      <c r="Y63" s="18">
        <f t="shared" si="410"/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si="411"/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si="412"/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si="413"/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si="414"/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si="415"/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si="416"/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47.25" x14ac:dyDescent="0.25">
      <c r="A64" s="10" t="s">
        <v>163</v>
      </c>
      <c r="B64" s="50" t="s">
        <v>146</v>
      </c>
      <c r="C64" s="16" t="s">
        <v>21</v>
      </c>
      <c r="D64" s="16" t="s">
        <v>64</v>
      </c>
      <c r="E64" s="11">
        <f t="shared" ref="E64" si="417">J64+O64+T64+Y64+AD64+AI64+AN64+AS64+AX64+BC64</f>
        <v>11163.9</v>
      </c>
      <c r="F64" s="11">
        <f t="shared" ref="F64" si="418">K64+P64+U64+Z64+AE64+AJ64+AO64+AT64+AY64+BD64</f>
        <v>0</v>
      </c>
      <c r="G64" s="11">
        <f t="shared" ref="G64" si="419">L64+Q64+V64+AA64+AF64+AK64+AP64+AU64+AZ64+BE64</f>
        <v>0</v>
      </c>
      <c r="H64" s="11">
        <f t="shared" ref="H64" si="420">M64+R64+W64+AB64+AG64+AL64+AQ64+AV64+BA64+BF64</f>
        <v>11052.3</v>
      </c>
      <c r="I64" s="11">
        <f t="shared" ref="I64" si="421">N64+S64+X64+AC64+AH64+AM64+AR64+AW64+BB64+BG64</f>
        <v>111.6</v>
      </c>
      <c r="J64" s="32">
        <f t="shared" ref="J64" si="422">L64+M64+N64</f>
        <v>0</v>
      </c>
      <c r="K64" s="19">
        <v>0</v>
      </c>
      <c r="L64" s="21">
        <v>0</v>
      </c>
      <c r="M64" s="26">
        <v>0</v>
      </c>
      <c r="N64" s="21">
        <v>0</v>
      </c>
      <c r="O64" s="31">
        <f t="shared" ref="O64" si="423">SUM(Q64:S64)</f>
        <v>0</v>
      </c>
      <c r="P64" s="19">
        <v>0</v>
      </c>
      <c r="Q64" s="21">
        <v>0</v>
      </c>
      <c r="R64" s="21">
        <v>0</v>
      </c>
      <c r="S64" s="21">
        <v>0</v>
      </c>
      <c r="T64" s="31">
        <f t="shared" ref="T64" si="424">SUM(V64:X64)</f>
        <v>11163.9</v>
      </c>
      <c r="U64" s="19">
        <v>0</v>
      </c>
      <c r="V64" s="51"/>
      <c r="W64" s="48">
        <v>11052.3</v>
      </c>
      <c r="X64" s="49">
        <v>111.6</v>
      </c>
      <c r="Y64" s="18">
        <f t="shared" ref="Y64" si="425">AB64</f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ref="AD64" si="426">AG64</f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ref="AI64" si="427">AL64</f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ref="AN64" si="428">AQ64</f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ref="AS64" si="429">AV64</f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ref="AX64" si="430">BA64</f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ref="BC64" si="431">BF64</f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47.25" x14ac:dyDescent="0.25">
      <c r="A65" s="10" t="s">
        <v>165</v>
      </c>
      <c r="B65" s="50" t="s">
        <v>164</v>
      </c>
      <c r="C65" s="16" t="s">
        <v>21</v>
      </c>
      <c r="D65" s="16" t="s">
        <v>64</v>
      </c>
      <c r="E65" s="11">
        <f t="shared" ref="E65" si="432">J65+O65+T65+Y65+AD65+AI65+AN65+AS65+AX65+BC65</f>
        <v>17433.300000000003</v>
      </c>
      <c r="F65" s="11">
        <f t="shared" ref="F65" si="433">K65+P65+U65+Z65+AE65+AJ65+AO65+AT65+AY65+BD65</f>
        <v>0</v>
      </c>
      <c r="G65" s="11">
        <f t="shared" ref="G65" si="434">L65+Q65+V65+AA65+AF65+AK65+AP65+AU65+AZ65+BE65</f>
        <v>0</v>
      </c>
      <c r="H65" s="11">
        <f t="shared" ref="H65" si="435">M65+R65+W65+AB65+AG65+AL65+AQ65+AV65+BA65+BF65</f>
        <v>17258.900000000001</v>
      </c>
      <c r="I65" s="11">
        <f t="shared" ref="I65" si="436">N65+S65+X65+AC65+AH65+AM65+AR65+AW65+BB65+BG65</f>
        <v>174.4</v>
      </c>
      <c r="J65" s="32">
        <f t="shared" ref="J65" si="437">L65+M65+N65</f>
        <v>0</v>
      </c>
      <c r="K65" s="19">
        <v>0</v>
      </c>
      <c r="L65" s="21">
        <v>0</v>
      </c>
      <c r="M65" s="26">
        <v>0</v>
      </c>
      <c r="N65" s="21">
        <v>0</v>
      </c>
      <c r="O65" s="31">
        <f t="shared" ref="O65" si="438">SUM(Q65:S65)</f>
        <v>0</v>
      </c>
      <c r="P65" s="19">
        <v>0</v>
      </c>
      <c r="Q65" s="21">
        <v>0</v>
      </c>
      <c r="R65" s="21">
        <v>0</v>
      </c>
      <c r="S65" s="21">
        <v>0</v>
      </c>
      <c r="T65" s="31">
        <f t="shared" ref="T65" si="439">SUM(V65:X65)</f>
        <v>17433.300000000003</v>
      </c>
      <c r="U65" s="19">
        <v>0</v>
      </c>
      <c r="V65" s="51"/>
      <c r="W65" s="48">
        <v>17258.900000000001</v>
      </c>
      <c r="X65" s="49">
        <v>174.4</v>
      </c>
      <c r="Y65" s="18">
        <f t="shared" ref="Y65" si="440">AB65</f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ref="AD65" si="441">AG65</f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ref="AI65" si="442">AL65</f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ref="AN65" si="443">AQ65</f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ref="AS65" si="444">AV65</f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ref="AX65" si="445">BA65</f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ref="BC65" si="446">BF65</f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ht="47.25" x14ac:dyDescent="0.25">
      <c r="A66" s="10" t="s">
        <v>172</v>
      </c>
      <c r="B66" s="50" t="s">
        <v>166</v>
      </c>
      <c r="C66" s="16" t="s">
        <v>21</v>
      </c>
      <c r="D66" s="16" t="s">
        <v>64</v>
      </c>
      <c r="E66" s="11">
        <f t="shared" ref="E66" si="447">J66+O66+T66+Y66+AD66+AI66+AN66+AS66+AX66+BC66</f>
        <v>1043.2</v>
      </c>
      <c r="F66" s="11">
        <f t="shared" ref="F66" si="448">K66+P66+U66+Z66+AE66+AJ66+AO66+AT66+AY66+BD66</f>
        <v>0</v>
      </c>
      <c r="G66" s="11">
        <f t="shared" ref="G66" si="449">L66+Q66+V66+AA66+AF66+AK66+AP66+AU66+AZ66+BE66</f>
        <v>0</v>
      </c>
      <c r="H66" s="11">
        <f t="shared" ref="H66" si="450">M66+R66+W66+AB66+AG66+AL66+AQ66+AV66+BA66+BF66</f>
        <v>1032.8</v>
      </c>
      <c r="I66" s="11">
        <f t="shared" ref="I66" si="451">N66+S66+X66+AC66+AH66+AM66+AR66+AW66+BB66+BG66</f>
        <v>10.4</v>
      </c>
      <c r="J66" s="32">
        <f t="shared" ref="J66" si="452">L66+M66+N66</f>
        <v>0</v>
      </c>
      <c r="K66" s="19">
        <v>0</v>
      </c>
      <c r="L66" s="21">
        <v>0</v>
      </c>
      <c r="M66" s="26">
        <v>0</v>
      </c>
      <c r="N66" s="21">
        <v>0</v>
      </c>
      <c r="O66" s="31">
        <f t="shared" ref="O66" si="453">SUM(Q66:S66)</f>
        <v>0</v>
      </c>
      <c r="P66" s="19">
        <v>0</v>
      </c>
      <c r="Q66" s="21">
        <v>0</v>
      </c>
      <c r="R66" s="21">
        <v>0</v>
      </c>
      <c r="S66" s="21">
        <v>0</v>
      </c>
      <c r="T66" s="31">
        <f t="shared" ref="T66" si="454">SUM(V66:X66)</f>
        <v>1043.2</v>
      </c>
      <c r="U66" s="19">
        <v>0</v>
      </c>
      <c r="V66" s="51"/>
      <c r="W66" s="48">
        <v>1032.8</v>
      </c>
      <c r="X66" s="49">
        <v>10.4</v>
      </c>
      <c r="Y66" s="18">
        <f t="shared" ref="Y66" si="455">AB66</f>
        <v>0</v>
      </c>
      <c r="Z66" s="19">
        <v>0</v>
      </c>
      <c r="AA66" s="19">
        <v>0</v>
      </c>
      <c r="AB66" s="19">
        <v>0</v>
      </c>
      <c r="AC66" s="19">
        <v>0</v>
      </c>
      <c r="AD66" s="18">
        <f t="shared" ref="AD66" si="456">AG66</f>
        <v>0</v>
      </c>
      <c r="AE66" s="19">
        <v>0</v>
      </c>
      <c r="AF66" s="19">
        <v>0</v>
      </c>
      <c r="AG66" s="19">
        <v>0</v>
      </c>
      <c r="AH66" s="19">
        <v>0</v>
      </c>
      <c r="AI66" s="18">
        <f t="shared" ref="AI66" si="457">AL66</f>
        <v>0</v>
      </c>
      <c r="AJ66" s="19">
        <v>0</v>
      </c>
      <c r="AK66" s="19">
        <v>0</v>
      </c>
      <c r="AL66" s="19">
        <v>0</v>
      </c>
      <c r="AM66" s="19">
        <v>0</v>
      </c>
      <c r="AN66" s="18">
        <f t="shared" ref="AN66" si="458">AQ66</f>
        <v>0</v>
      </c>
      <c r="AO66" s="19">
        <v>0</v>
      </c>
      <c r="AP66" s="19">
        <v>0</v>
      </c>
      <c r="AQ66" s="19">
        <v>0</v>
      </c>
      <c r="AR66" s="19">
        <v>0</v>
      </c>
      <c r="AS66" s="18">
        <f t="shared" ref="AS66" si="459">AV66</f>
        <v>0</v>
      </c>
      <c r="AT66" s="19">
        <v>0</v>
      </c>
      <c r="AU66" s="19">
        <v>0</v>
      </c>
      <c r="AV66" s="19">
        <v>0</v>
      </c>
      <c r="AW66" s="19">
        <v>0</v>
      </c>
      <c r="AX66" s="18">
        <f t="shared" ref="AX66" si="460">BA66</f>
        <v>0</v>
      </c>
      <c r="AY66" s="19">
        <v>0</v>
      </c>
      <c r="AZ66" s="19">
        <v>0</v>
      </c>
      <c r="BA66" s="19">
        <v>0</v>
      </c>
      <c r="BB66" s="19">
        <v>0</v>
      </c>
      <c r="BC66" s="18">
        <f t="shared" ref="BC66" si="461">BF66</f>
        <v>0</v>
      </c>
      <c r="BD66" s="19">
        <v>0</v>
      </c>
      <c r="BE66" s="19">
        <v>0</v>
      </c>
      <c r="BF66" s="19">
        <v>0</v>
      </c>
      <c r="BG66" s="19">
        <v>0</v>
      </c>
    </row>
    <row r="67" spans="1:59" ht="31.5" x14ac:dyDescent="0.25">
      <c r="A67" s="10" t="s">
        <v>179</v>
      </c>
      <c r="B67" s="50" t="s">
        <v>181</v>
      </c>
      <c r="C67" s="16" t="s">
        <v>21</v>
      </c>
      <c r="D67" s="16" t="s">
        <v>64</v>
      </c>
      <c r="E67" s="11">
        <f t="shared" ref="E67" si="462">J67+O67+T67+Y67+AD67+AI67+AN67+AS67+AX67+BC67</f>
        <v>2795.5</v>
      </c>
      <c r="F67" s="11">
        <f t="shared" ref="F67" si="463">K67+P67+U67+Z67+AE67+AJ67+AO67+AT67+AY67+BD67</f>
        <v>0</v>
      </c>
      <c r="G67" s="11">
        <f t="shared" ref="G67" si="464">L67+Q67+V67+AA67+AF67+AK67+AP67+AU67+AZ67+BE67</f>
        <v>2629.1</v>
      </c>
      <c r="H67" s="11">
        <f t="shared" ref="H67" si="465">M67+R67+W67+AB67+AG67+AL67+AQ67+AV67+BA67+BF67</f>
        <v>138.4</v>
      </c>
      <c r="I67" s="11">
        <f t="shared" ref="I67" si="466">N67+S67+X67+AC67+AH67+AM67+AR67+AW67+BB67+BG67</f>
        <v>28</v>
      </c>
      <c r="J67" s="32">
        <f t="shared" ref="J67" si="467">L67+M67+N67</f>
        <v>0</v>
      </c>
      <c r="K67" s="19">
        <v>0</v>
      </c>
      <c r="L67" s="21">
        <v>0</v>
      </c>
      <c r="M67" s="26">
        <v>0</v>
      </c>
      <c r="N67" s="21">
        <v>0</v>
      </c>
      <c r="O67" s="31">
        <f t="shared" ref="O67" si="468">SUM(Q67:S67)</f>
        <v>0</v>
      </c>
      <c r="P67" s="19">
        <v>0</v>
      </c>
      <c r="Q67" s="21">
        <v>0</v>
      </c>
      <c r="R67" s="21">
        <v>0</v>
      </c>
      <c r="S67" s="21">
        <v>0</v>
      </c>
      <c r="T67" s="31">
        <f t="shared" ref="T67" si="469">SUM(V67:X67)</f>
        <v>0</v>
      </c>
      <c r="U67" s="19">
        <v>0</v>
      </c>
      <c r="V67" s="51"/>
      <c r="W67" s="19">
        <v>0</v>
      </c>
      <c r="X67" s="19">
        <v>0</v>
      </c>
      <c r="Y67" s="31">
        <f t="shared" ref="Y67:Y75" si="470">SUM(AA67:AC67)</f>
        <v>2795.5</v>
      </c>
      <c r="Z67" s="19">
        <v>0</v>
      </c>
      <c r="AA67" s="58">
        <v>2629.1</v>
      </c>
      <c r="AB67" s="58">
        <v>138.4</v>
      </c>
      <c r="AC67" s="58">
        <v>28</v>
      </c>
      <c r="AD67" s="18">
        <f t="shared" ref="AD67" si="471">AG67</f>
        <v>0</v>
      </c>
      <c r="AE67" s="19">
        <v>0</v>
      </c>
      <c r="AF67" s="19">
        <v>0</v>
      </c>
      <c r="AG67" s="19">
        <v>0</v>
      </c>
      <c r="AH67" s="19">
        <v>0</v>
      </c>
      <c r="AI67" s="18">
        <f t="shared" ref="AI67" si="472">AL67</f>
        <v>0</v>
      </c>
      <c r="AJ67" s="19">
        <v>0</v>
      </c>
      <c r="AK67" s="19">
        <v>0</v>
      </c>
      <c r="AL67" s="19">
        <v>0</v>
      </c>
      <c r="AM67" s="19">
        <v>0</v>
      </c>
      <c r="AN67" s="18">
        <f t="shared" ref="AN67" si="473">AQ67</f>
        <v>0</v>
      </c>
      <c r="AO67" s="19">
        <v>0</v>
      </c>
      <c r="AP67" s="19">
        <v>0</v>
      </c>
      <c r="AQ67" s="19">
        <v>0</v>
      </c>
      <c r="AR67" s="19">
        <v>0</v>
      </c>
      <c r="AS67" s="18">
        <f t="shared" ref="AS67" si="474">AV67</f>
        <v>0</v>
      </c>
      <c r="AT67" s="19">
        <v>0</v>
      </c>
      <c r="AU67" s="19">
        <v>0</v>
      </c>
      <c r="AV67" s="19">
        <v>0</v>
      </c>
      <c r="AW67" s="19">
        <v>0</v>
      </c>
      <c r="AX67" s="18">
        <f t="shared" ref="AX67" si="475">BA67</f>
        <v>0</v>
      </c>
      <c r="AY67" s="19">
        <v>0</v>
      </c>
      <c r="AZ67" s="19">
        <v>0</v>
      </c>
      <c r="BA67" s="19">
        <v>0</v>
      </c>
      <c r="BB67" s="19">
        <v>0</v>
      </c>
      <c r="BC67" s="18">
        <f t="shared" ref="BC67" si="476">BF67</f>
        <v>0</v>
      </c>
      <c r="BD67" s="19">
        <v>0</v>
      </c>
      <c r="BE67" s="19">
        <v>0</v>
      </c>
      <c r="BF67" s="19">
        <v>0</v>
      </c>
      <c r="BG67" s="19">
        <v>0</v>
      </c>
    </row>
    <row r="68" spans="1:59" ht="47.25" x14ac:dyDescent="0.25">
      <c r="A68" s="10" t="s">
        <v>180</v>
      </c>
      <c r="B68" s="50" t="s">
        <v>182</v>
      </c>
      <c r="C68" s="16" t="s">
        <v>21</v>
      </c>
      <c r="D68" s="16" t="s">
        <v>64</v>
      </c>
      <c r="E68" s="11">
        <f t="shared" ref="E68" si="477">J68+O68+T68+Y68+AD68+AI68+AN68+AS68+AX68+BC68</f>
        <v>9979.2999999999993</v>
      </c>
      <c r="F68" s="11">
        <f t="shared" ref="F68" si="478">K68+P68+U68+Z68+AE68+AJ68+AO68+AT68+AY68+BD68</f>
        <v>0</v>
      </c>
      <c r="G68" s="11">
        <f t="shared" ref="G68" si="479">L68+Q68+V68+AA68+AF68+AK68+AP68+AU68+AZ68+BE68</f>
        <v>9385.4</v>
      </c>
      <c r="H68" s="11">
        <f t="shared" ref="H68" si="480">M68+R68+W68+AB68+AG68+AL68+AQ68+AV68+BA68+BF68</f>
        <v>494</v>
      </c>
      <c r="I68" s="11">
        <f t="shared" ref="I68" si="481">N68+S68+X68+AC68+AH68+AM68+AR68+AW68+BB68+BG68</f>
        <v>99.9</v>
      </c>
      <c r="J68" s="32">
        <f t="shared" ref="J68" si="482">L68+M68+N68</f>
        <v>0</v>
      </c>
      <c r="K68" s="19">
        <v>0</v>
      </c>
      <c r="L68" s="21">
        <v>0</v>
      </c>
      <c r="M68" s="26">
        <v>0</v>
      </c>
      <c r="N68" s="21">
        <v>0</v>
      </c>
      <c r="O68" s="31">
        <f t="shared" ref="O68" si="483">SUM(Q68:S68)</f>
        <v>0</v>
      </c>
      <c r="P68" s="19">
        <v>0</v>
      </c>
      <c r="Q68" s="21">
        <v>0</v>
      </c>
      <c r="R68" s="21">
        <v>0</v>
      </c>
      <c r="S68" s="21">
        <v>0</v>
      </c>
      <c r="T68" s="31">
        <f t="shared" ref="T68" si="484">SUM(V68:X68)</f>
        <v>0</v>
      </c>
      <c r="U68" s="19">
        <v>0</v>
      </c>
      <c r="V68" s="51"/>
      <c r="W68" s="19">
        <v>0</v>
      </c>
      <c r="X68" s="19">
        <v>0</v>
      </c>
      <c r="Y68" s="31">
        <f t="shared" si="470"/>
        <v>9979.2999999999993</v>
      </c>
      <c r="Z68" s="19">
        <v>0</v>
      </c>
      <c r="AA68" s="59">
        <v>9385.4</v>
      </c>
      <c r="AB68" s="60">
        <v>494</v>
      </c>
      <c r="AC68" s="59">
        <v>99.9</v>
      </c>
      <c r="AD68" s="18">
        <f t="shared" ref="AD68" si="485">AG68</f>
        <v>0</v>
      </c>
      <c r="AE68" s="19">
        <v>0</v>
      </c>
      <c r="AF68" s="19">
        <v>0</v>
      </c>
      <c r="AG68" s="19">
        <v>0</v>
      </c>
      <c r="AH68" s="19">
        <v>0</v>
      </c>
      <c r="AI68" s="18">
        <f t="shared" ref="AI68" si="486">AL68</f>
        <v>0</v>
      </c>
      <c r="AJ68" s="19">
        <v>0</v>
      </c>
      <c r="AK68" s="19">
        <v>0</v>
      </c>
      <c r="AL68" s="19">
        <v>0</v>
      </c>
      <c r="AM68" s="19">
        <v>0</v>
      </c>
      <c r="AN68" s="18">
        <f t="shared" ref="AN68" si="487">AQ68</f>
        <v>0</v>
      </c>
      <c r="AO68" s="19">
        <v>0</v>
      </c>
      <c r="AP68" s="19">
        <v>0</v>
      </c>
      <c r="AQ68" s="19">
        <v>0</v>
      </c>
      <c r="AR68" s="19">
        <v>0</v>
      </c>
      <c r="AS68" s="18">
        <f t="shared" ref="AS68" si="488">AV68</f>
        <v>0</v>
      </c>
      <c r="AT68" s="19">
        <v>0</v>
      </c>
      <c r="AU68" s="19">
        <v>0</v>
      </c>
      <c r="AV68" s="19">
        <v>0</v>
      </c>
      <c r="AW68" s="19">
        <v>0</v>
      </c>
      <c r="AX68" s="18">
        <f t="shared" ref="AX68" si="489">BA68</f>
        <v>0</v>
      </c>
      <c r="AY68" s="19">
        <v>0</v>
      </c>
      <c r="AZ68" s="19">
        <v>0</v>
      </c>
      <c r="BA68" s="19">
        <v>0</v>
      </c>
      <c r="BB68" s="19">
        <v>0</v>
      </c>
      <c r="BC68" s="18">
        <f t="shared" ref="BC68" si="490">BF68</f>
        <v>0</v>
      </c>
      <c r="BD68" s="19">
        <v>0</v>
      </c>
      <c r="BE68" s="19">
        <v>0</v>
      </c>
      <c r="BF68" s="19">
        <v>0</v>
      </c>
      <c r="BG68" s="19">
        <v>0</v>
      </c>
    </row>
    <row r="69" spans="1:59" ht="31.5" x14ac:dyDescent="0.25">
      <c r="A69" s="10" t="s">
        <v>191</v>
      </c>
      <c r="B69" s="50" t="s">
        <v>183</v>
      </c>
      <c r="C69" s="16" t="s">
        <v>21</v>
      </c>
      <c r="D69" s="16" t="s">
        <v>64</v>
      </c>
      <c r="E69" s="11">
        <f t="shared" ref="E69" si="491">J69+O69+T69+Y69+AD69+AI69+AN69+AS69+AX69+BC69</f>
        <v>1979.6</v>
      </c>
      <c r="F69" s="11">
        <f t="shared" ref="F69" si="492">K69+P69+U69+Z69+AE69+AJ69+AO69+AT69+AY69+BD69</f>
        <v>0</v>
      </c>
      <c r="G69" s="11">
        <f t="shared" ref="G69" si="493">L69+Q69+V69+AA69+AF69+AK69+AP69+AU69+AZ69+BE69</f>
        <v>1861.7</v>
      </c>
      <c r="H69" s="11">
        <f t="shared" ref="H69" si="494">M69+R69+W69+AB69+AG69+AL69+AQ69+AV69+BA69+BF69</f>
        <v>98.1</v>
      </c>
      <c r="I69" s="11">
        <f t="shared" ref="I69" si="495">N69+S69+X69+AC69+AH69+AM69+AR69+AW69+BB69+BG69</f>
        <v>19.8</v>
      </c>
      <c r="J69" s="32">
        <f t="shared" ref="J69" si="496">L69+M69+N69</f>
        <v>0</v>
      </c>
      <c r="K69" s="19">
        <v>0</v>
      </c>
      <c r="L69" s="21">
        <v>0</v>
      </c>
      <c r="M69" s="26">
        <v>0</v>
      </c>
      <c r="N69" s="21">
        <v>0</v>
      </c>
      <c r="O69" s="31">
        <f t="shared" ref="O69" si="497">SUM(Q69:S69)</f>
        <v>0</v>
      </c>
      <c r="P69" s="19">
        <v>0</v>
      </c>
      <c r="Q69" s="21">
        <v>0</v>
      </c>
      <c r="R69" s="21">
        <v>0</v>
      </c>
      <c r="S69" s="21">
        <v>0</v>
      </c>
      <c r="T69" s="31">
        <f t="shared" ref="T69" si="498">SUM(V69:X69)</f>
        <v>0</v>
      </c>
      <c r="U69" s="19">
        <v>0</v>
      </c>
      <c r="V69" s="51"/>
      <c r="W69" s="19">
        <v>0</v>
      </c>
      <c r="X69" s="19">
        <v>0</v>
      </c>
      <c r="Y69" s="31">
        <f t="shared" si="470"/>
        <v>1979.6</v>
      </c>
      <c r="Z69" s="19">
        <v>0</v>
      </c>
      <c r="AA69" s="59">
        <v>1861.7</v>
      </c>
      <c r="AB69" s="60">
        <v>98.1</v>
      </c>
      <c r="AC69" s="59">
        <v>19.8</v>
      </c>
      <c r="AD69" s="18">
        <f t="shared" ref="AD69" si="499">AG69</f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ref="AI69" si="500">AL69</f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ref="AN69" si="501">AQ69</f>
        <v>0</v>
      </c>
      <c r="AO69" s="19">
        <v>0</v>
      </c>
      <c r="AP69" s="19">
        <v>0</v>
      </c>
      <c r="AQ69" s="19">
        <v>0</v>
      </c>
      <c r="AR69" s="19">
        <v>0</v>
      </c>
      <c r="AS69" s="18">
        <f t="shared" ref="AS69" si="502">AV69</f>
        <v>0</v>
      </c>
      <c r="AT69" s="19">
        <v>0</v>
      </c>
      <c r="AU69" s="19">
        <v>0</v>
      </c>
      <c r="AV69" s="19">
        <v>0</v>
      </c>
      <c r="AW69" s="19">
        <v>0</v>
      </c>
      <c r="AX69" s="18">
        <f t="shared" ref="AX69" si="503">BA69</f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 t="shared" ref="BC69" si="504">BF69</f>
        <v>0</v>
      </c>
      <c r="BD69" s="19">
        <v>0</v>
      </c>
      <c r="BE69" s="19">
        <v>0</v>
      </c>
      <c r="BF69" s="19">
        <v>0</v>
      </c>
      <c r="BG69" s="19">
        <v>0</v>
      </c>
    </row>
    <row r="70" spans="1:59" ht="31.5" x14ac:dyDescent="0.25">
      <c r="A70" s="10" t="s">
        <v>192</v>
      </c>
      <c r="B70" s="50" t="s">
        <v>184</v>
      </c>
      <c r="C70" s="16" t="s">
        <v>21</v>
      </c>
      <c r="D70" s="16" t="s">
        <v>64</v>
      </c>
      <c r="E70" s="11">
        <f t="shared" ref="E70" si="505">J70+O70+T70+Y70+AD70+AI70+AN70+AS70+AX70+BC70</f>
        <v>1184.3</v>
      </c>
      <c r="F70" s="11">
        <f t="shared" ref="F70" si="506">K70+P70+U70+Z70+AE70+AJ70+AO70+AT70+AY70+BD70</f>
        <v>0</v>
      </c>
      <c r="G70" s="11">
        <f t="shared" ref="G70" si="507">L70+Q70+V70+AA70+AF70+AK70+AP70+AU70+AZ70+BE70</f>
        <v>1113.8</v>
      </c>
      <c r="H70" s="11">
        <f t="shared" ref="H70" si="508">M70+R70+W70+AB70+AG70+AL70+AQ70+AV70+BA70+BF70</f>
        <v>58.8</v>
      </c>
      <c r="I70" s="11">
        <f t="shared" ref="I70" si="509">N70+S70+X70+AC70+AH70+AM70+AR70+AW70+BB70+BG70</f>
        <v>11.7</v>
      </c>
      <c r="J70" s="32">
        <f t="shared" ref="J70" si="510">L70+M70+N70</f>
        <v>0</v>
      </c>
      <c r="K70" s="19">
        <v>0</v>
      </c>
      <c r="L70" s="21">
        <v>0</v>
      </c>
      <c r="M70" s="26">
        <v>0</v>
      </c>
      <c r="N70" s="21">
        <v>0</v>
      </c>
      <c r="O70" s="31">
        <f t="shared" ref="O70" si="511">SUM(Q70:S70)</f>
        <v>0</v>
      </c>
      <c r="P70" s="19">
        <v>0</v>
      </c>
      <c r="Q70" s="21">
        <v>0</v>
      </c>
      <c r="R70" s="21">
        <v>0</v>
      </c>
      <c r="S70" s="21">
        <v>0</v>
      </c>
      <c r="T70" s="31">
        <f t="shared" ref="T70" si="512">SUM(V70:X70)</f>
        <v>0</v>
      </c>
      <c r="U70" s="19">
        <v>0</v>
      </c>
      <c r="V70" s="51"/>
      <c r="W70" s="19">
        <v>0</v>
      </c>
      <c r="X70" s="19">
        <v>0</v>
      </c>
      <c r="Y70" s="31">
        <f t="shared" si="470"/>
        <v>1184.3</v>
      </c>
      <c r="Z70" s="19">
        <v>0</v>
      </c>
      <c r="AA70" s="59">
        <v>1113.8</v>
      </c>
      <c r="AB70" s="60">
        <v>58.8</v>
      </c>
      <c r="AC70" s="59">
        <v>11.7</v>
      </c>
      <c r="AD70" s="18">
        <f t="shared" ref="AD70" si="513">AG70</f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ref="AI70" si="514">AL70</f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ref="AN70" si="515">AQ70</f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ref="AS70" si="516">AV70</f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ref="AX70" si="517">BA70</f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ref="BC70" si="518">BF70</f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31.5" x14ac:dyDescent="0.25">
      <c r="A71" s="10" t="s">
        <v>193</v>
      </c>
      <c r="B71" s="50" t="s">
        <v>185</v>
      </c>
      <c r="C71" s="16" t="s">
        <v>21</v>
      </c>
      <c r="D71" s="16" t="s">
        <v>64</v>
      </c>
      <c r="E71" s="11">
        <f t="shared" ref="E71" si="519">J71+O71+T71+Y71+AD71+AI71+AN71+AS71+AX71+BC71</f>
        <v>2503.4</v>
      </c>
      <c r="F71" s="11">
        <f t="shared" ref="F71" si="520">K71+P71+U71+Z71+AE71+AJ71+AO71+AT71+AY71+BD71</f>
        <v>0</v>
      </c>
      <c r="G71" s="11">
        <f t="shared" ref="G71" si="521">L71+Q71+V71+AA71+AF71+AK71+AP71+AU71+AZ71+BE71</f>
        <v>2354.4</v>
      </c>
      <c r="H71" s="11">
        <f t="shared" ref="H71" si="522">M71+R71+W71+AB71+AG71+AL71+AQ71+AV71+BA71+BF71</f>
        <v>124</v>
      </c>
      <c r="I71" s="11">
        <f t="shared" ref="I71" si="523">N71+S71+X71+AC71+AH71+AM71+AR71+AW71+BB71+BG71</f>
        <v>25</v>
      </c>
      <c r="J71" s="32">
        <f t="shared" ref="J71" si="524">L71+M71+N71</f>
        <v>0</v>
      </c>
      <c r="K71" s="19">
        <v>0</v>
      </c>
      <c r="L71" s="21">
        <v>0</v>
      </c>
      <c r="M71" s="26">
        <v>0</v>
      </c>
      <c r="N71" s="21">
        <v>0</v>
      </c>
      <c r="O71" s="31">
        <f t="shared" ref="O71" si="525">SUM(Q71:S71)</f>
        <v>0</v>
      </c>
      <c r="P71" s="19">
        <v>0</v>
      </c>
      <c r="Q71" s="21">
        <v>0</v>
      </c>
      <c r="R71" s="21">
        <v>0</v>
      </c>
      <c r="S71" s="21">
        <v>0</v>
      </c>
      <c r="T71" s="31">
        <f t="shared" ref="T71" si="526">SUM(V71:X71)</f>
        <v>0</v>
      </c>
      <c r="U71" s="19">
        <v>0</v>
      </c>
      <c r="V71" s="51"/>
      <c r="W71" s="19">
        <v>0</v>
      </c>
      <c r="X71" s="19">
        <v>0</v>
      </c>
      <c r="Y71" s="31">
        <f t="shared" si="470"/>
        <v>2503.4</v>
      </c>
      <c r="Z71" s="19">
        <v>0</v>
      </c>
      <c r="AA71" s="61">
        <v>2354.4</v>
      </c>
      <c r="AB71" s="61">
        <v>124</v>
      </c>
      <c r="AC71" s="61">
        <v>25</v>
      </c>
      <c r="AD71" s="18">
        <f t="shared" ref="AD71" si="527">AG71</f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ref="AI71" si="528">AL71</f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ref="AN71" si="529">AQ71</f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ref="AS71" si="530">AV71</f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ref="AX71" si="531">BA71</f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ref="BC71" si="532">BF71</f>
        <v>0</v>
      </c>
      <c r="BD71" s="19">
        <v>0</v>
      </c>
      <c r="BE71" s="19">
        <v>0</v>
      </c>
      <c r="BF71" s="19">
        <v>0</v>
      </c>
      <c r="BG71" s="19">
        <v>0</v>
      </c>
    </row>
    <row r="72" spans="1:59" ht="31.5" x14ac:dyDescent="0.25">
      <c r="A72" s="10" t="s">
        <v>194</v>
      </c>
      <c r="B72" s="50" t="s">
        <v>186</v>
      </c>
      <c r="C72" s="16" t="s">
        <v>21</v>
      </c>
      <c r="D72" s="16" t="s">
        <v>64</v>
      </c>
      <c r="E72" s="11">
        <f t="shared" ref="E72" si="533">J72+O72+T72+Y72+AD72+AI72+AN72+AS72+AX72+BC72</f>
        <v>1174.3000000000002</v>
      </c>
      <c r="F72" s="11">
        <f t="shared" ref="F72" si="534">K72+P72+U72+Z72+AE72+AJ72+AO72+AT72+AY72+BD72</f>
        <v>0</v>
      </c>
      <c r="G72" s="11">
        <f t="shared" ref="G72" si="535">L72+Q72+V72+AA72+AF72+AK72+AP72+AU72+AZ72+BE72</f>
        <v>1104.4000000000001</v>
      </c>
      <c r="H72" s="11">
        <f t="shared" ref="H72" si="536">M72+R72+W72+AB72+AG72+AL72+AQ72+AV72+BA72+BF72</f>
        <v>58.2</v>
      </c>
      <c r="I72" s="11">
        <f t="shared" ref="I72" si="537">N72+S72+X72+AC72+AH72+AM72+AR72+AW72+BB72+BG72</f>
        <v>11.7</v>
      </c>
      <c r="J72" s="32">
        <f t="shared" ref="J72" si="538">L72+M72+N72</f>
        <v>0</v>
      </c>
      <c r="K72" s="19">
        <v>0</v>
      </c>
      <c r="L72" s="21">
        <v>0</v>
      </c>
      <c r="M72" s="26">
        <v>0</v>
      </c>
      <c r="N72" s="21">
        <v>0</v>
      </c>
      <c r="O72" s="31">
        <f t="shared" ref="O72" si="539">SUM(Q72:S72)</f>
        <v>0</v>
      </c>
      <c r="P72" s="19">
        <v>0</v>
      </c>
      <c r="Q72" s="21">
        <v>0</v>
      </c>
      <c r="R72" s="21">
        <v>0</v>
      </c>
      <c r="S72" s="21">
        <v>0</v>
      </c>
      <c r="T72" s="31">
        <f t="shared" ref="T72" si="540">SUM(V72:X72)</f>
        <v>0</v>
      </c>
      <c r="U72" s="19">
        <v>0</v>
      </c>
      <c r="V72" s="51"/>
      <c r="W72" s="19">
        <v>0</v>
      </c>
      <c r="X72" s="19">
        <v>0</v>
      </c>
      <c r="Y72" s="31">
        <f t="shared" si="470"/>
        <v>1174.3000000000002</v>
      </c>
      <c r="Z72" s="19">
        <v>0</v>
      </c>
      <c r="AA72" s="61">
        <v>1104.4000000000001</v>
      </c>
      <c r="AB72" s="61">
        <v>58.2</v>
      </c>
      <c r="AC72" s="61">
        <v>11.7</v>
      </c>
      <c r="AD72" s="18">
        <f t="shared" ref="AD72" si="541">AG72</f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ref="AI72" si="542">AL72</f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ref="AN72" si="543">AQ72</f>
        <v>0</v>
      </c>
      <c r="AO72" s="19">
        <v>0</v>
      </c>
      <c r="AP72" s="19">
        <v>0</v>
      </c>
      <c r="AQ72" s="19">
        <v>0</v>
      </c>
      <c r="AR72" s="19">
        <v>0</v>
      </c>
      <c r="AS72" s="18">
        <f t="shared" ref="AS72" si="544">AV72</f>
        <v>0</v>
      </c>
      <c r="AT72" s="19">
        <v>0</v>
      </c>
      <c r="AU72" s="19">
        <v>0</v>
      </c>
      <c r="AV72" s="19">
        <v>0</v>
      </c>
      <c r="AW72" s="19">
        <v>0</v>
      </c>
      <c r="AX72" s="18">
        <f t="shared" ref="AX72" si="545">BA72</f>
        <v>0</v>
      </c>
      <c r="AY72" s="19">
        <v>0</v>
      </c>
      <c r="AZ72" s="19">
        <v>0</v>
      </c>
      <c r="BA72" s="19">
        <v>0</v>
      </c>
      <c r="BB72" s="19">
        <v>0</v>
      </c>
      <c r="BC72" s="18">
        <f t="shared" ref="BC72" si="546">BF72</f>
        <v>0</v>
      </c>
      <c r="BD72" s="19">
        <v>0</v>
      </c>
      <c r="BE72" s="19">
        <v>0</v>
      </c>
      <c r="BF72" s="19">
        <v>0</v>
      </c>
      <c r="BG72" s="19">
        <v>0</v>
      </c>
    </row>
    <row r="73" spans="1:59" ht="31.5" x14ac:dyDescent="0.25">
      <c r="A73" s="10" t="s">
        <v>195</v>
      </c>
      <c r="B73" s="50" t="s">
        <v>187</v>
      </c>
      <c r="C73" s="16" t="s">
        <v>21</v>
      </c>
      <c r="D73" s="16" t="s">
        <v>64</v>
      </c>
      <c r="E73" s="11">
        <f t="shared" ref="E73" si="547">J73+O73+T73+Y73+AD73+AI73+AN73+AS73+AX73+BC73</f>
        <v>3554.2999999999997</v>
      </c>
      <c r="F73" s="11">
        <f t="shared" ref="F73" si="548">K73+P73+U73+Z73+AE73+AJ73+AO73+AT73+AY73+BD73</f>
        <v>0</v>
      </c>
      <c r="G73" s="11">
        <f t="shared" ref="G73" si="549">L73+Q73+V73+AA73+AF73+AK73+AP73+AU73+AZ73+BE73</f>
        <v>3342.7</v>
      </c>
      <c r="H73" s="11">
        <f t="shared" ref="H73" si="550">M73+R73+W73+AB73+AG73+AL73+AQ73+AV73+BA73+BF73</f>
        <v>176</v>
      </c>
      <c r="I73" s="11">
        <f t="shared" ref="I73" si="551">N73+S73+X73+AC73+AH73+AM73+AR73+AW73+BB73+BG73</f>
        <v>35.6</v>
      </c>
      <c r="J73" s="32">
        <f t="shared" ref="J73" si="552">L73+M73+N73</f>
        <v>0</v>
      </c>
      <c r="K73" s="19">
        <v>0</v>
      </c>
      <c r="L73" s="21">
        <v>0</v>
      </c>
      <c r="M73" s="26">
        <v>0</v>
      </c>
      <c r="N73" s="21">
        <v>0</v>
      </c>
      <c r="O73" s="31">
        <f t="shared" ref="O73" si="553">SUM(Q73:S73)</f>
        <v>0</v>
      </c>
      <c r="P73" s="19">
        <v>0</v>
      </c>
      <c r="Q73" s="21">
        <v>0</v>
      </c>
      <c r="R73" s="21">
        <v>0</v>
      </c>
      <c r="S73" s="21">
        <v>0</v>
      </c>
      <c r="T73" s="31">
        <f t="shared" ref="T73" si="554">SUM(V73:X73)</f>
        <v>0</v>
      </c>
      <c r="U73" s="19">
        <v>0</v>
      </c>
      <c r="V73" s="51"/>
      <c r="W73" s="19">
        <v>0</v>
      </c>
      <c r="X73" s="19">
        <v>0</v>
      </c>
      <c r="Y73" s="31">
        <f t="shared" si="470"/>
        <v>3554.2999999999997</v>
      </c>
      <c r="Z73" s="19">
        <v>0</v>
      </c>
      <c r="AA73" s="61">
        <v>3342.7</v>
      </c>
      <c r="AB73" s="61">
        <v>176</v>
      </c>
      <c r="AC73" s="61">
        <v>35.6</v>
      </c>
      <c r="AD73" s="18">
        <f t="shared" ref="AD73" si="555">AG73</f>
        <v>0</v>
      </c>
      <c r="AE73" s="19">
        <v>0</v>
      </c>
      <c r="AF73" s="19">
        <v>0</v>
      </c>
      <c r="AG73" s="19">
        <v>0</v>
      </c>
      <c r="AH73" s="19">
        <v>0</v>
      </c>
      <c r="AI73" s="18">
        <f t="shared" ref="AI73" si="556">AL73</f>
        <v>0</v>
      </c>
      <c r="AJ73" s="19">
        <v>0</v>
      </c>
      <c r="AK73" s="19">
        <v>0</v>
      </c>
      <c r="AL73" s="19">
        <v>0</v>
      </c>
      <c r="AM73" s="19">
        <v>0</v>
      </c>
      <c r="AN73" s="18">
        <f t="shared" ref="AN73" si="557">AQ73</f>
        <v>0</v>
      </c>
      <c r="AO73" s="19">
        <v>0</v>
      </c>
      <c r="AP73" s="19">
        <v>0</v>
      </c>
      <c r="AQ73" s="19">
        <v>0</v>
      </c>
      <c r="AR73" s="19">
        <v>0</v>
      </c>
      <c r="AS73" s="18">
        <f t="shared" ref="AS73" si="558">AV73</f>
        <v>0</v>
      </c>
      <c r="AT73" s="19">
        <v>0</v>
      </c>
      <c r="AU73" s="19">
        <v>0</v>
      </c>
      <c r="AV73" s="19">
        <v>0</v>
      </c>
      <c r="AW73" s="19">
        <v>0</v>
      </c>
      <c r="AX73" s="18">
        <f t="shared" ref="AX73" si="559">BA73</f>
        <v>0</v>
      </c>
      <c r="AY73" s="19">
        <v>0</v>
      </c>
      <c r="AZ73" s="19">
        <v>0</v>
      </c>
      <c r="BA73" s="19">
        <v>0</v>
      </c>
      <c r="BB73" s="19">
        <v>0</v>
      </c>
      <c r="BC73" s="18">
        <f t="shared" ref="BC73" si="560">BF73</f>
        <v>0</v>
      </c>
      <c r="BD73" s="19">
        <v>0</v>
      </c>
      <c r="BE73" s="19">
        <v>0</v>
      </c>
      <c r="BF73" s="19">
        <v>0</v>
      </c>
      <c r="BG73" s="19">
        <v>0</v>
      </c>
    </row>
    <row r="74" spans="1:59" ht="31.5" x14ac:dyDescent="0.25">
      <c r="A74" s="10" t="s">
        <v>196</v>
      </c>
      <c r="B74" s="50" t="s">
        <v>188</v>
      </c>
      <c r="C74" s="16" t="s">
        <v>21</v>
      </c>
      <c r="D74" s="16" t="s">
        <v>64</v>
      </c>
      <c r="E74" s="11">
        <f t="shared" ref="E74" si="561">J74+O74+T74+Y74+AD74+AI74+AN74+AS74+AX74+BC74</f>
        <v>8044</v>
      </c>
      <c r="F74" s="11">
        <f t="shared" ref="F74" si="562">K74+P74+U74+Z74+AE74+AJ74+AO74+AT74+AY74+BD74</f>
        <v>0</v>
      </c>
      <c r="G74" s="11">
        <f t="shared" ref="G74" si="563">L74+Q74+V74+AA74+AF74+AK74+AP74+AU74+AZ74+BE74</f>
        <v>3486.5</v>
      </c>
      <c r="H74" s="11">
        <f t="shared" ref="H74" si="564">M74+R74+W74+AB74+AG74+AL74+AQ74+AV74+BA74+BF74</f>
        <v>198.2</v>
      </c>
      <c r="I74" s="11">
        <f t="shared" ref="I74" si="565">N74+S74+X74+AC74+AH74+AM74+AR74+AW74+BB74+BG74</f>
        <v>4359.3</v>
      </c>
      <c r="J74" s="32">
        <f t="shared" ref="J74" si="566">L74+M74+N74</f>
        <v>0</v>
      </c>
      <c r="K74" s="19">
        <v>0</v>
      </c>
      <c r="L74" s="21">
        <v>0</v>
      </c>
      <c r="M74" s="26">
        <v>0</v>
      </c>
      <c r="N74" s="21">
        <v>0</v>
      </c>
      <c r="O74" s="31">
        <f t="shared" ref="O74" si="567">SUM(Q74:S74)</f>
        <v>0</v>
      </c>
      <c r="P74" s="19">
        <v>0</v>
      </c>
      <c r="Q74" s="21">
        <v>0</v>
      </c>
      <c r="R74" s="21">
        <v>0</v>
      </c>
      <c r="S74" s="21">
        <v>0</v>
      </c>
      <c r="T74" s="31">
        <f t="shared" ref="T74" si="568">SUM(V74:X74)</f>
        <v>0</v>
      </c>
      <c r="U74" s="19">
        <v>0</v>
      </c>
      <c r="V74" s="51"/>
      <c r="W74" s="19">
        <v>0</v>
      </c>
      <c r="X74" s="19">
        <v>0</v>
      </c>
      <c r="Y74" s="31">
        <f t="shared" si="470"/>
        <v>8044</v>
      </c>
      <c r="Z74" s="19">
        <v>0</v>
      </c>
      <c r="AA74" s="61">
        <v>3486.5</v>
      </c>
      <c r="AB74" s="61">
        <v>198.2</v>
      </c>
      <c r="AC74" s="61">
        <v>4359.3</v>
      </c>
      <c r="AD74" s="18">
        <f t="shared" ref="AD74" si="569">AG74</f>
        <v>0</v>
      </c>
      <c r="AE74" s="19">
        <v>0</v>
      </c>
      <c r="AF74" s="19">
        <v>0</v>
      </c>
      <c r="AG74" s="19">
        <v>0</v>
      </c>
      <c r="AH74" s="19">
        <v>0</v>
      </c>
      <c r="AI74" s="18">
        <f t="shared" ref="AI74" si="570">AL74</f>
        <v>0</v>
      </c>
      <c r="AJ74" s="19">
        <v>0</v>
      </c>
      <c r="AK74" s="19">
        <v>0</v>
      </c>
      <c r="AL74" s="19">
        <v>0</v>
      </c>
      <c r="AM74" s="19">
        <v>0</v>
      </c>
      <c r="AN74" s="18">
        <f t="shared" ref="AN74" si="571">AQ74</f>
        <v>0</v>
      </c>
      <c r="AO74" s="19">
        <v>0</v>
      </c>
      <c r="AP74" s="19">
        <v>0</v>
      </c>
      <c r="AQ74" s="19">
        <v>0</v>
      </c>
      <c r="AR74" s="19">
        <v>0</v>
      </c>
      <c r="AS74" s="18">
        <f t="shared" ref="AS74" si="572">AV74</f>
        <v>0</v>
      </c>
      <c r="AT74" s="19">
        <v>0</v>
      </c>
      <c r="AU74" s="19">
        <v>0</v>
      </c>
      <c r="AV74" s="19">
        <v>0</v>
      </c>
      <c r="AW74" s="19">
        <v>0</v>
      </c>
      <c r="AX74" s="18">
        <f t="shared" ref="AX74" si="573">BA74</f>
        <v>0</v>
      </c>
      <c r="AY74" s="19">
        <v>0</v>
      </c>
      <c r="AZ74" s="19">
        <v>0</v>
      </c>
      <c r="BA74" s="19">
        <v>0</v>
      </c>
      <c r="BB74" s="19">
        <v>0</v>
      </c>
      <c r="BC74" s="18">
        <f t="shared" ref="BC74" si="574">BF74</f>
        <v>0</v>
      </c>
      <c r="BD74" s="19">
        <v>0</v>
      </c>
      <c r="BE74" s="19">
        <v>0</v>
      </c>
      <c r="BF74" s="19">
        <v>0</v>
      </c>
      <c r="BG74" s="19">
        <v>0</v>
      </c>
    </row>
    <row r="75" spans="1:59" ht="47.25" x14ac:dyDescent="0.25">
      <c r="A75" s="10" t="s">
        <v>197</v>
      </c>
      <c r="B75" s="50" t="s">
        <v>146</v>
      </c>
      <c r="C75" s="16" t="s">
        <v>21</v>
      </c>
      <c r="D75" s="16" t="s">
        <v>64</v>
      </c>
      <c r="E75" s="11">
        <f t="shared" ref="E75" si="575">J75+O75+T75+Y75+AD75+AI75+AN75+AS75+AX75+BC75</f>
        <v>11163.900000000001</v>
      </c>
      <c r="F75" s="11">
        <f t="shared" ref="F75" si="576">K75+P75+U75+Z75+AE75+AJ75+AO75+AT75+AY75+BD75</f>
        <v>0</v>
      </c>
      <c r="G75" s="11">
        <f t="shared" ref="G75" si="577">L75+Q75+V75+AA75+AF75+AK75+AP75+AU75+AZ75+BE75</f>
        <v>0</v>
      </c>
      <c r="H75" s="11">
        <f t="shared" ref="H75" si="578">M75+R75+W75+AB75+AG75+AL75+AQ75+AV75+BA75+BF75</f>
        <v>10605.7</v>
      </c>
      <c r="I75" s="11">
        <f t="shared" ref="I75" si="579">N75+S75+X75+AC75+AH75+AM75+AR75+AW75+BB75+BG75</f>
        <v>558.20000000000005</v>
      </c>
      <c r="J75" s="32">
        <f t="shared" ref="J75" si="580">L75+M75+N75</f>
        <v>0</v>
      </c>
      <c r="K75" s="19">
        <v>0</v>
      </c>
      <c r="L75" s="21">
        <v>0</v>
      </c>
      <c r="M75" s="26">
        <v>0</v>
      </c>
      <c r="N75" s="21">
        <v>0</v>
      </c>
      <c r="O75" s="31">
        <f t="shared" ref="O75" si="581">SUM(Q75:S75)</f>
        <v>0</v>
      </c>
      <c r="P75" s="19">
        <v>0</v>
      </c>
      <c r="Q75" s="21">
        <v>0</v>
      </c>
      <c r="R75" s="21">
        <v>0</v>
      </c>
      <c r="S75" s="21">
        <v>0</v>
      </c>
      <c r="T75" s="31">
        <f t="shared" ref="T75" si="582">SUM(V75:X75)</f>
        <v>0</v>
      </c>
      <c r="U75" s="19">
        <v>0</v>
      </c>
      <c r="V75" s="51"/>
      <c r="W75" s="19">
        <v>0</v>
      </c>
      <c r="X75" s="19">
        <v>0</v>
      </c>
      <c r="Y75" s="31">
        <f t="shared" si="470"/>
        <v>11163.900000000001</v>
      </c>
      <c r="Z75" s="19">
        <v>0</v>
      </c>
      <c r="AA75" s="18">
        <v>0</v>
      </c>
      <c r="AB75" s="61">
        <v>10605.7</v>
      </c>
      <c r="AC75" s="61">
        <v>558.20000000000005</v>
      </c>
      <c r="AD75" s="18">
        <f t="shared" ref="AD75" si="583">AG75</f>
        <v>0</v>
      </c>
      <c r="AE75" s="19">
        <v>0</v>
      </c>
      <c r="AF75" s="19">
        <v>0</v>
      </c>
      <c r="AG75" s="19">
        <v>0</v>
      </c>
      <c r="AH75" s="19">
        <v>0</v>
      </c>
      <c r="AI75" s="18">
        <f t="shared" ref="AI75" si="584">AL75</f>
        <v>0</v>
      </c>
      <c r="AJ75" s="19">
        <v>0</v>
      </c>
      <c r="AK75" s="19">
        <v>0</v>
      </c>
      <c r="AL75" s="19">
        <v>0</v>
      </c>
      <c r="AM75" s="19">
        <v>0</v>
      </c>
      <c r="AN75" s="18">
        <f t="shared" ref="AN75" si="585">AQ75</f>
        <v>0</v>
      </c>
      <c r="AO75" s="19">
        <v>0</v>
      </c>
      <c r="AP75" s="19">
        <v>0</v>
      </c>
      <c r="AQ75" s="19">
        <v>0</v>
      </c>
      <c r="AR75" s="19">
        <v>0</v>
      </c>
      <c r="AS75" s="18">
        <f t="shared" ref="AS75" si="586">AV75</f>
        <v>0</v>
      </c>
      <c r="AT75" s="19">
        <v>0</v>
      </c>
      <c r="AU75" s="19">
        <v>0</v>
      </c>
      <c r="AV75" s="19">
        <v>0</v>
      </c>
      <c r="AW75" s="19">
        <v>0</v>
      </c>
      <c r="AX75" s="18">
        <f t="shared" ref="AX75" si="587">BA75</f>
        <v>0</v>
      </c>
      <c r="AY75" s="19">
        <v>0</v>
      </c>
      <c r="AZ75" s="19">
        <v>0</v>
      </c>
      <c r="BA75" s="19">
        <v>0</v>
      </c>
      <c r="BB75" s="19">
        <v>0</v>
      </c>
      <c r="BC75" s="18">
        <f t="shared" ref="BC75" si="588">BF75</f>
        <v>0</v>
      </c>
      <c r="BD75" s="19">
        <v>0</v>
      </c>
      <c r="BE75" s="19">
        <v>0</v>
      </c>
      <c r="BF75" s="19">
        <v>0</v>
      </c>
      <c r="BG75" s="19">
        <v>0</v>
      </c>
    </row>
    <row r="76" spans="1:59" ht="53.25" customHeight="1" x14ac:dyDescent="0.25">
      <c r="A76" s="10" t="s">
        <v>198</v>
      </c>
      <c r="B76" s="50" t="s">
        <v>199</v>
      </c>
      <c r="C76" s="16" t="s">
        <v>21</v>
      </c>
      <c r="D76" s="16" t="s">
        <v>64</v>
      </c>
      <c r="E76" s="11">
        <f t="shared" ref="E76" si="589">J76+O76+T76+Y76+AD76+AI76+AN76+AS76+AX76+BC76</f>
        <v>12248.5</v>
      </c>
      <c r="F76" s="11">
        <f t="shared" ref="F76" si="590">K76+P76+U76+Z76+AE76+AJ76+AO76+AT76+AY76+BD76</f>
        <v>0</v>
      </c>
      <c r="G76" s="11">
        <f t="shared" ref="G76" si="591">L76+Q76+V76+AA76+AF76+AK76+AP76+AU76+AZ76+BE76</f>
        <v>0</v>
      </c>
      <c r="H76" s="11">
        <f t="shared" ref="H76" si="592">M76+R76+W76+AB76+AG76+AL76+AQ76+AV76+BA76+BF76</f>
        <v>12126</v>
      </c>
      <c r="I76" s="11">
        <f t="shared" ref="I76" si="593">N76+S76+X76+AC76+AH76+AM76+AR76+AW76+BB76+BG76</f>
        <v>122.5</v>
      </c>
      <c r="J76" s="32">
        <f t="shared" ref="J76" si="594">L76+M76+N76</f>
        <v>0</v>
      </c>
      <c r="K76" s="19">
        <v>0</v>
      </c>
      <c r="L76" s="21">
        <v>0</v>
      </c>
      <c r="M76" s="26">
        <v>0</v>
      </c>
      <c r="N76" s="21">
        <v>0</v>
      </c>
      <c r="O76" s="31">
        <f t="shared" ref="O76" si="595">SUM(Q76:S76)</f>
        <v>0</v>
      </c>
      <c r="P76" s="19">
        <v>0</v>
      </c>
      <c r="Q76" s="21">
        <v>0</v>
      </c>
      <c r="R76" s="21">
        <v>0</v>
      </c>
      <c r="S76" s="21">
        <v>0</v>
      </c>
      <c r="T76" s="31">
        <f t="shared" ref="T76" si="596">SUM(V76:X76)</f>
        <v>0</v>
      </c>
      <c r="U76" s="19">
        <v>0</v>
      </c>
      <c r="V76" s="51"/>
      <c r="W76" s="19">
        <v>0</v>
      </c>
      <c r="X76" s="19">
        <v>0</v>
      </c>
      <c r="Y76" s="31">
        <f t="shared" ref="Y76" si="597">SUM(AA76:AC76)</f>
        <v>12248.5</v>
      </c>
      <c r="Z76" s="19">
        <v>0</v>
      </c>
      <c r="AA76" s="18">
        <v>0</v>
      </c>
      <c r="AB76" s="61">
        <v>12126</v>
      </c>
      <c r="AC76" s="61">
        <v>122.5</v>
      </c>
      <c r="AD76" s="18">
        <f t="shared" ref="AD76" si="598">AG76</f>
        <v>0</v>
      </c>
      <c r="AE76" s="19">
        <v>0</v>
      </c>
      <c r="AF76" s="19">
        <v>0</v>
      </c>
      <c r="AG76" s="19">
        <v>0</v>
      </c>
      <c r="AH76" s="19">
        <v>0</v>
      </c>
      <c r="AI76" s="18">
        <f t="shared" ref="AI76" si="599">AL76</f>
        <v>0</v>
      </c>
      <c r="AJ76" s="19">
        <v>0</v>
      </c>
      <c r="AK76" s="19">
        <v>0</v>
      </c>
      <c r="AL76" s="19">
        <v>0</v>
      </c>
      <c r="AM76" s="19">
        <v>0</v>
      </c>
      <c r="AN76" s="18">
        <f t="shared" ref="AN76" si="600">AQ76</f>
        <v>0</v>
      </c>
      <c r="AO76" s="19">
        <v>0</v>
      </c>
      <c r="AP76" s="19">
        <v>0</v>
      </c>
      <c r="AQ76" s="19">
        <v>0</v>
      </c>
      <c r="AR76" s="19">
        <v>0</v>
      </c>
      <c r="AS76" s="18">
        <f t="shared" ref="AS76" si="601">AV76</f>
        <v>0</v>
      </c>
      <c r="AT76" s="19">
        <v>0</v>
      </c>
      <c r="AU76" s="19">
        <v>0</v>
      </c>
      <c r="AV76" s="19">
        <v>0</v>
      </c>
      <c r="AW76" s="19">
        <v>0</v>
      </c>
      <c r="AX76" s="18">
        <f t="shared" ref="AX76" si="602">BA76</f>
        <v>0</v>
      </c>
      <c r="AY76" s="19">
        <v>0</v>
      </c>
      <c r="AZ76" s="19">
        <v>0</v>
      </c>
      <c r="BA76" s="19">
        <v>0</v>
      </c>
      <c r="BB76" s="19">
        <v>0</v>
      </c>
      <c r="BC76" s="18">
        <f t="shared" ref="BC76" si="603">BF76</f>
        <v>0</v>
      </c>
      <c r="BD76" s="19">
        <v>0</v>
      </c>
      <c r="BE76" s="19">
        <v>0</v>
      </c>
      <c r="BF76" s="19">
        <v>0</v>
      </c>
      <c r="BG76" s="19">
        <v>0</v>
      </c>
    </row>
    <row r="77" spans="1:59" s="9" customFormat="1" ht="52.5" customHeight="1" x14ac:dyDescent="0.25">
      <c r="A77" s="57" t="s">
        <v>149</v>
      </c>
      <c r="B77" s="73" t="s">
        <v>159</v>
      </c>
      <c r="C77" s="74"/>
      <c r="D77" s="75"/>
      <c r="E77" s="8">
        <f t="shared" ref="E77:X77" si="604">SUM(E78:E118)</f>
        <v>6221</v>
      </c>
      <c r="F77" s="8">
        <f t="shared" si="604"/>
        <v>0</v>
      </c>
      <c r="G77" s="8">
        <f t="shared" si="604"/>
        <v>0</v>
      </c>
      <c r="H77" s="8">
        <f t="shared" si="604"/>
        <v>0</v>
      </c>
      <c r="I77" s="8">
        <f t="shared" si="604"/>
        <v>6221</v>
      </c>
      <c r="J77" s="8">
        <f t="shared" si="604"/>
        <v>0</v>
      </c>
      <c r="K77" s="8">
        <f t="shared" si="604"/>
        <v>0</v>
      </c>
      <c r="L77" s="8">
        <f t="shared" si="604"/>
        <v>0</v>
      </c>
      <c r="M77" s="8">
        <f t="shared" si="604"/>
        <v>0</v>
      </c>
      <c r="N77" s="8">
        <f t="shared" si="604"/>
        <v>0</v>
      </c>
      <c r="O77" s="8">
        <f t="shared" si="604"/>
        <v>0</v>
      </c>
      <c r="P77" s="8">
        <f t="shared" si="604"/>
        <v>0</v>
      </c>
      <c r="Q77" s="8">
        <f t="shared" si="604"/>
        <v>0</v>
      </c>
      <c r="R77" s="8">
        <f t="shared" si="604"/>
        <v>0</v>
      </c>
      <c r="S77" s="8">
        <f t="shared" si="604"/>
        <v>0</v>
      </c>
      <c r="T77" s="8">
        <f t="shared" si="604"/>
        <v>0</v>
      </c>
      <c r="U77" s="8">
        <f t="shared" si="604"/>
        <v>0</v>
      </c>
      <c r="V77" s="8">
        <f t="shared" si="604"/>
        <v>0</v>
      </c>
      <c r="W77" s="8">
        <f t="shared" si="604"/>
        <v>0</v>
      </c>
      <c r="X77" s="8">
        <f t="shared" si="604"/>
        <v>0</v>
      </c>
      <c r="Y77" s="8">
        <f t="shared" ref="Y77:BG77" si="605">SUM(Y78:Y117)</f>
        <v>6221</v>
      </c>
      <c r="Z77" s="8">
        <f t="shared" si="605"/>
        <v>0</v>
      </c>
      <c r="AA77" s="8">
        <f t="shared" si="605"/>
        <v>0</v>
      </c>
      <c r="AB77" s="8">
        <f t="shared" si="605"/>
        <v>0</v>
      </c>
      <c r="AC77" s="8">
        <f t="shared" si="605"/>
        <v>6221</v>
      </c>
      <c r="AD77" s="8">
        <f t="shared" si="605"/>
        <v>0</v>
      </c>
      <c r="AE77" s="8">
        <f t="shared" si="605"/>
        <v>0</v>
      </c>
      <c r="AF77" s="8">
        <f t="shared" si="605"/>
        <v>0</v>
      </c>
      <c r="AG77" s="8">
        <f t="shared" si="605"/>
        <v>0</v>
      </c>
      <c r="AH77" s="8">
        <f t="shared" si="605"/>
        <v>0</v>
      </c>
      <c r="AI77" s="8">
        <f t="shared" si="605"/>
        <v>0</v>
      </c>
      <c r="AJ77" s="8">
        <f t="shared" si="605"/>
        <v>0</v>
      </c>
      <c r="AK77" s="8">
        <f t="shared" si="605"/>
        <v>0</v>
      </c>
      <c r="AL77" s="8">
        <f t="shared" si="605"/>
        <v>0</v>
      </c>
      <c r="AM77" s="8">
        <f t="shared" si="605"/>
        <v>0</v>
      </c>
      <c r="AN77" s="8">
        <f t="shared" si="605"/>
        <v>0</v>
      </c>
      <c r="AO77" s="8">
        <f t="shared" si="605"/>
        <v>0</v>
      </c>
      <c r="AP77" s="8">
        <f t="shared" si="605"/>
        <v>0</v>
      </c>
      <c r="AQ77" s="8">
        <f t="shared" si="605"/>
        <v>0</v>
      </c>
      <c r="AR77" s="8">
        <f t="shared" si="605"/>
        <v>0</v>
      </c>
      <c r="AS77" s="8">
        <f t="shared" si="605"/>
        <v>0</v>
      </c>
      <c r="AT77" s="8">
        <f t="shared" si="605"/>
        <v>0</v>
      </c>
      <c r="AU77" s="8">
        <f t="shared" si="605"/>
        <v>0</v>
      </c>
      <c r="AV77" s="8">
        <f t="shared" si="605"/>
        <v>0</v>
      </c>
      <c r="AW77" s="8">
        <f t="shared" si="605"/>
        <v>0</v>
      </c>
      <c r="AX77" s="8">
        <f t="shared" si="605"/>
        <v>0</v>
      </c>
      <c r="AY77" s="8">
        <f t="shared" si="605"/>
        <v>0</v>
      </c>
      <c r="AZ77" s="8">
        <f t="shared" si="605"/>
        <v>0</v>
      </c>
      <c r="BA77" s="8">
        <f t="shared" si="605"/>
        <v>0</v>
      </c>
      <c r="BB77" s="8">
        <f t="shared" si="605"/>
        <v>0</v>
      </c>
      <c r="BC77" s="8">
        <f t="shared" si="605"/>
        <v>0</v>
      </c>
      <c r="BD77" s="8">
        <f t="shared" si="605"/>
        <v>0</v>
      </c>
      <c r="BE77" s="8">
        <f t="shared" si="605"/>
        <v>0</v>
      </c>
      <c r="BF77" s="8">
        <f t="shared" si="605"/>
        <v>0</v>
      </c>
      <c r="BG77" s="8">
        <f t="shared" si="605"/>
        <v>0</v>
      </c>
    </row>
    <row r="78" spans="1:59" ht="33.75" customHeight="1" x14ac:dyDescent="0.25">
      <c r="A78" s="10" t="s">
        <v>150</v>
      </c>
      <c r="B78" s="45" t="s">
        <v>154</v>
      </c>
      <c r="C78" s="16" t="s">
        <v>21</v>
      </c>
      <c r="D78" s="16" t="s">
        <v>64</v>
      </c>
      <c r="E78" s="11">
        <f t="shared" ref="E78" si="606">J78+O78+T78+Y78+AD78+AI78+AN78+AS78+AX78+BC78</f>
        <v>6221</v>
      </c>
      <c r="F78" s="11">
        <f t="shared" ref="F78" si="607">K78+P78+U78+Z78+AE78+AJ78+AO78+AT78+AY78+BD78</f>
        <v>0</v>
      </c>
      <c r="G78" s="11">
        <f t="shared" ref="G78" si="608">L78+Q78+V78+AA78+AF78+AK78+AP78+AU78+AZ78+BE78</f>
        <v>0</v>
      </c>
      <c r="H78" s="11">
        <f t="shared" ref="H78" si="609">M78+R78+W78+AB78+AG78+AL78+AQ78+AV78+BA78+BF78</f>
        <v>0</v>
      </c>
      <c r="I78" s="11">
        <f t="shared" ref="I78" si="610">N78+S78+X78+AC78+AH78+AM78+AR78+AW78+BB78+BG78</f>
        <v>6221</v>
      </c>
      <c r="J78" s="32">
        <f t="shared" ref="J78" si="611">M78</f>
        <v>0</v>
      </c>
      <c r="K78" s="18"/>
      <c r="L78" s="18">
        <v>0</v>
      </c>
      <c r="M78" s="26">
        <v>0</v>
      </c>
      <c r="N78" s="18">
        <v>0</v>
      </c>
      <c r="O78" s="31">
        <f t="shared" ref="O78" si="612">R78</f>
        <v>0</v>
      </c>
      <c r="P78" s="18">
        <v>0</v>
      </c>
      <c r="Q78" s="18">
        <v>0</v>
      </c>
      <c r="R78" s="31">
        <v>0</v>
      </c>
      <c r="S78" s="18">
        <v>0</v>
      </c>
      <c r="T78" s="18">
        <f t="shared" ref="T78" si="613">W78</f>
        <v>0</v>
      </c>
      <c r="U78" s="18">
        <v>0</v>
      </c>
      <c r="V78" s="18">
        <v>0</v>
      </c>
      <c r="W78" s="18">
        <v>0</v>
      </c>
      <c r="X78" s="18">
        <v>0</v>
      </c>
      <c r="Y78" s="31">
        <f>SUM(AA78:AC78)</f>
        <v>6221</v>
      </c>
      <c r="Z78" s="18">
        <v>0</v>
      </c>
      <c r="AA78" s="18">
        <v>0</v>
      </c>
      <c r="AB78" s="18">
        <v>0</v>
      </c>
      <c r="AC78" s="31">
        <v>6221</v>
      </c>
      <c r="AD78" s="18">
        <f t="shared" ref="AD78" si="614">AG78</f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f t="shared" ref="AI78" si="615">AL78</f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f t="shared" ref="AN78" si="616">AQ78</f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f t="shared" ref="AS78" si="617">AV78</f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f t="shared" ref="AX78" si="618">BA78</f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f t="shared" ref="BC78" si="619">BF78</f>
        <v>0</v>
      </c>
      <c r="BD78" s="18">
        <v>0</v>
      </c>
      <c r="BE78" s="18">
        <v>0</v>
      </c>
      <c r="BF78" s="18">
        <v>0</v>
      </c>
      <c r="BG78" s="18">
        <v>0</v>
      </c>
    </row>
    <row r="79" spans="1:59" s="9" customFormat="1" ht="35.25" customHeight="1" x14ac:dyDescent="0.25">
      <c r="A79" s="44" t="s">
        <v>155</v>
      </c>
      <c r="B79" s="76" t="s">
        <v>158</v>
      </c>
      <c r="C79" s="76"/>
      <c r="D79" s="76"/>
      <c r="E79" s="8">
        <f t="shared" ref="E79:S79" si="620">SUM(E80:E120)</f>
        <v>0</v>
      </c>
      <c r="F79" s="8">
        <f t="shared" si="620"/>
        <v>0</v>
      </c>
      <c r="G79" s="8">
        <f t="shared" si="620"/>
        <v>0</v>
      </c>
      <c r="H79" s="8">
        <f t="shared" si="620"/>
        <v>0</v>
      </c>
      <c r="I79" s="8">
        <f t="shared" si="620"/>
        <v>0</v>
      </c>
      <c r="J79" s="8">
        <f t="shared" si="620"/>
        <v>0</v>
      </c>
      <c r="K79" s="8">
        <f t="shared" si="620"/>
        <v>0</v>
      </c>
      <c r="L79" s="8">
        <f t="shared" si="620"/>
        <v>0</v>
      </c>
      <c r="M79" s="8">
        <f t="shared" si="620"/>
        <v>0</v>
      </c>
      <c r="N79" s="8">
        <f t="shared" si="620"/>
        <v>0</v>
      </c>
      <c r="O79" s="8">
        <f t="shared" si="620"/>
        <v>0</v>
      </c>
      <c r="P79" s="8">
        <f t="shared" si="620"/>
        <v>0</v>
      </c>
      <c r="Q79" s="8">
        <f t="shared" si="620"/>
        <v>0</v>
      </c>
      <c r="R79" s="8">
        <f t="shared" si="620"/>
        <v>0</v>
      </c>
      <c r="S79" s="8">
        <f t="shared" si="620"/>
        <v>0</v>
      </c>
      <c r="T79" s="8">
        <f>SUM(T80:T120)</f>
        <v>0</v>
      </c>
      <c r="U79" s="8">
        <f t="shared" ref="U79:X79" si="621">SUM(U80:U120)</f>
        <v>0</v>
      </c>
      <c r="V79" s="8">
        <f t="shared" si="621"/>
        <v>0</v>
      </c>
      <c r="W79" s="8">
        <f t="shared" si="621"/>
        <v>0</v>
      </c>
      <c r="X79" s="8">
        <f t="shared" si="621"/>
        <v>0</v>
      </c>
      <c r="Y79" s="8">
        <f t="shared" ref="Y79:BG79" si="622">SUM(Y80:Y119)</f>
        <v>0</v>
      </c>
      <c r="Z79" s="8">
        <f t="shared" si="622"/>
        <v>0</v>
      </c>
      <c r="AA79" s="8">
        <f t="shared" si="622"/>
        <v>0</v>
      </c>
      <c r="AB79" s="8">
        <f t="shared" si="622"/>
        <v>0</v>
      </c>
      <c r="AC79" s="8">
        <f t="shared" si="622"/>
        <v>0</v>
      </c>
      <c r="AD79" s="8">
        <f t="shared" si="622"/>
        <v>0</v>
      </c>
      <c r="AE79" s="8">
        <f t="shared" si="622"/>
        <v>0</v>
      </c>
      <c r="AF79" s="8">
        <f t="shared" si="622"/>
        <v>0</v>
      </c>
      <c r="AG79" s="8">
        <f t="shared" si="622"/>
        <v>0</v>
      </c>
      <c r="AH79" s="8">
        <f t="shared" si="622"/>
        <v>0</v>
      </c>
      <c r="AI79" s="8">
        <f t="shared" si="622"/>
        <v>0</v>
      </c>
      <c r="AJ79" s="8">
        <f t="shared" si="622"/>
        <v>0</v>
      </c>
      <c r="AK79" s="8">
        <f t="shared" si="622"/>
        <v>0</v>
      </c>
      <c r="AL79" s="8">
        <f t="shared" si="622"/>
        <v>0</v>
      </c>
      <c r="AM79" s="8">
        <f t="shared" si="622"/>
        <v>0</v>
      </c>
      <c r="AN79" s="8">
        <f t="shared" si="622"/>
        <v>0</v>
      </c>
      <c r="AO79" s="8">
        <f t="shared" si="622"/>
        <v>0</v>
      </c>
      <c r="AP79" s="8">
        <f t="shared" si="622"/>
        <v>0</v>
      </c>
      <c r="AQ79" s="8">
        <f t="shared" si="622"/>
        <v>0</v>
      </c>
      <c r="AR79" s="8">
        <f t="shared" si="622"/>
        <v>0</v>
      </c>
      <c r="AS79" s="8">
        <f t="shared" si="622"/>
        <v>0</v>
      </c>
      <c r="AT79" s="8">
        <f t="shared" si="622"/>
        <v>0</v>
      </c>
      <c r="AU79" s="8">
        <f t="shared" si="622"/>
        <v>0</v>
      </c>
      <c r="AV79" s="8">
        <f t="shared" si="622"/>
        <v>0</v>
      </c>
      <c r="AW79" s="8">
        <f t="shared" si="622"/>
        <v>0</v>
      </c>
      <c r="AX79" s="8">
        <f t="shared" si="622"/>
        <v>0</v>
      </c>
      <c r="AY79" s="8">
        <f t="shared" si="622"/>
        <v>0</v>
      </c>
      <c r="AZ79" s="8">
        <f t="shared" si="622"/>
        <v>0</v>
      </c>
      <c r="BA79" s="8">
        <f t="shared" si="622"/>
        <v>0</v>
      </c>
      <c r="BB79" s="8">
        <f t="shared" si="622"/>
        <v>0</v>
      </c>
      <c r="BC79" s="8">
        <f t="shared" si="622"/>
        <v>0</v>
      </c>
      <c r="BD79" s="8">
        <f t="shared" si="622"/>
        <v>0</v>
      </c>
      <c r="BE79" s="8">
        <f t="shared" si="622"/>
        <v>0</v>
      </c>
      <c r="BF79" s="8">
        <f t="shared" si="622"/>
        <v>0</v>
      </c>
      <c r="BG79" s="8">
        <f t="shared" si="622"/>
        <v>0</v>
      </c>
    </row>
    <row r="80" spans="1:59" ht="157.5" x14ac:dyDescent="0.25">
      <c r="A80" s="10" t="s">
        <v>156</v>
      </c>
      <c r="B80" s="37" t="s">
        <v>151</v>
      </c>
      <c r="C80" s="24" t="s">
        <v>153</v>
      </c>
      <c r="D80" s="16" t="s">
        <v>67</v>
      </c>
      <c r="E80" s="11">
        <f t="shared" ref="E80:E81" si="623">J80+O80+T80+Y80+AD80+AI80+AN80+AS80+AX80+BC80</f>
        <v>0</v>
      </c>
      <c r="F80" s="11">
        <f t="shared" ref="F80:F81" si="624">K80+P80+U80+Z80+AE80+AJ80+AO80+AT80+AY80+BD80</f>
        <v>0</v>
      </c>
      <c r="G80" s="11">
        <f t="shared" ref="G80:G81" si="625">L80+Q80+V80+AA80+AF80+AK80+AP80+AU80+AZ80+BE80</f>
        <v>0</v>
      </c>
      <c r="H80" s="11">
        <f t="shared" ref="H80:H81" si="626">M80+R80+W80+AB80+AG80+AL80+AQ80+AV80+BA80+BF80</f>
        <v>0</v>
      </c>
      <c r="I80" s="11">
        <f t="shared" ref="I80:I81" si="627">N80+S80+X80+AC80+AH80+AM80+AR80+AW80+BB80+BG80</f>
        <v>0</v>
      </c>
      <c r="J80" s="32">
        <f>L80+M80+N80</f>
        <v>0</v>
      </c>
      <c r="K80" s="19">
        <v>0</v>
      </c>
      <c r="L80" s="21">
        <v>0</v>
      </c>
      <c r="M80" s="26">
        <v>0</v>
      </c>
      <c r="N80" s="21">
        <v>0</v>
      </c>
      <c r="O80" s="18">
        <f t="shared" ref="O80:O81" si="628">R80</f>
        <v>0</v>
      </c>
      <c r="P80" s="19">
        <v>0</v>
      </c>
      <c r="Q80" s="19">
        <v>0</v>
      </c>
      <c r="R80" s="19">
        <v>0</v>
      </c>
      <c r="S80" s="19">
        <v>0</v>
      </c>
      <c r="T80" s="31">
        <f>SUM(V80:X80)</f>
        <v>0</v>
      </c>
      <c r="U80" s="19">
        <v>0</v>
      </c>
      <c r="V80" s="19">
        <v>0</v>
      </c>
      <c r="W80" s="19">
        <v>0</v>
      </c>
      <c r="X80" s="19">
        <v>0</v>
      </c>
      <c r="Y80" s="18">
        <f t="shared" ref="Y80:Y81" si="629">AB80</f>
        <v>0</v>
      </c>
      <c r="Z80" s="19">
        <v>0</v>
      </c>
      <c r="AA80" s="19">
        <v>0</v>
      </c>
      <c r="AB80" s="19">
        <v>0</v>
      </c>
      <c r="AC80" s="19">
        <v>0</v>
      </c>
      <c r="AD80" s="18">
        <f t="shared" ref="AD80:AD81" si="630">AG80</f>
        <v>0</v>
      </c>
      <c r="AE80" s="19">
        <v>0</v>
      </c>
      <c r="AF80" s="19">
        <v>0</v>
      </c>
      <c r="AG80" s="19">
        <v>0</v>
      </c>
      <c r="AH80" s="19">
        <v>0</v>
      </c>
      <c r="AI80" s="18">
        <f t="shared" ref="AI80:AI81" si="631">AL80</f>
        <v>0</v>
      </c>
      <c r="AJ80" s="19">
        <v>0</v>
      </c>
      <c r="AK80" s="19">
        <v>0</v>
      </c>
      <c r="AL80" s="19">
        <v>0</v>
      </c>
      <c r="AM80" s="19">
        <v>0</v>
      </c>
      <c r="AN80" s="18">
        <f t="shared" ref="AN80:AN81" si="632">AQ80</f>
        <v>0</v>
      </c>
      <c r="AO80" s="19">
        <v>0</v>
      </c>
      <c r="AP80" s="19">
        <v>0</v>
      </c>
      <c r="AQ80" s="19">
        <v>0</v>
      </c>
      <c r="AR80" s="19">
        <v>0</v>
      </c>
      <c r="AS80" s="18">
        <f t="shared" ref="AS80:AS81" si="633">AV80</f>
        <v>0</v>
      </c>
      <c r="AT80" s="19">
        <v>0</v>
      </c>
      <c r="AU80" s="19">
        <v>0</v>
      </c>
      <c r="AV80" s="19">
        <v>0</v>
      </c>
      <c r="AW80" s="19">
        <v>0</v>
      </c>
      <c r="AX80" s="18">
        <f t="shared" ref="AX80:AX81" si="634">BA80</f>
        <v>0</v>
      </c>
      <c r="AY80" s="19">
        <v>0</v>
      </c>
      <c r="AZ80" s="19">
        <v>0</v>
      </c>
      <c r="BA80" s="19">
        <v>0</v>
      </c>
      <c r="BB80" s="19">
        <v>0</v>
      </c>
      <c r="BC80" s="18">
        <f t="shared" ref="BC80:BC81" si="635">BF80</f>
        <v>0</v>
      </c>
      <c r="BD80" s="19">
        <v>0</v>
      </c>
      <c r="BE80" s="19">
        <v>0</v>
      </c>
      <c r="BF80" s="19">
        <v>0</v>
      </c>
      <c r="BG80" s="19">
        <v>0</v>
      </c>
    </row>
    <row r="81" spans="1:59" ht="220.5" x14ac:dyDescent="0.25">
      <c r="A81" s="10" t="s">
        <v>157</v>
      </c>
      <c r="B81" s="38" t="s">
        <v>152</v>
      </c>
      <c r="C81" s="24" t="s">
        <v>153</v>
      </c>
      <c r="D81" s="16" t="s">
        <v>64</v>
      </c>
      <c r="E81" s="11">
        <f t="shared" si="623"/>
        <v>0</v>
      </c>
      <c r="F81" s="11">
        <f t="shared" si="624"/>
        <v>0</v>
      </c>
      <c r="G81" s="11">
        <f t="shared" si="625"/>
        <v>0</v>
      </c>
      <c r="H81" s="11">
        <f t="shared" si="626"/>
        <v>0</v>
      </c>
      <c r="I81" s="11">
        <f t="shared" si="627"/>
        <v>0</v>
      </c>
      <c r="J81" s="32">
        <f t="shared" ref="J81" si="636">L81+M81+N81</f>
        <v>0</v>
      </c>
      <c r="K81" s="19">
        <v>0</v>
      </c>
      <c r="L81" s="21">
        <v>0</v>
      </c>
      <c r="M81" s="26">
        <v>0</v>
      </c>
      <c r="N81" s="21">
        <v>0</v>
      </c>
      <c r="O81" s="18">
        <f t="shared" si="628"/>
        <v>0</v>
      </c>
      <c r="P81" s="19">
        <v>0</v>
      </c>
      <c r="Q81" s="19">
        <v>0</v>
      </c>
      <c r="R81" s="19">
        <v>0</v>
      </c>
      <c r="S81" s="19">
        <v>0</v>
      </c>
      <c r="T81" s="31">
        <f t="shared" ref="T81" si="637">SUM(V81:X81)</f>
        <v>0</v>
      </c>
      <c r="U81" s="19">
        <v>0</v>
      </c>
      <c r="V81" s="19">
        <v>0</v>
      </c>
      <c r="W81" s="19">
        <v>0</v>
      </c>
      <c r="X81" s="19">
        <v>0</v>
      </c>
      <c r="Y81" s="18">
        <f t="shared" si="629"/>
        <v>0</v>
      </c>
      <c r="Z81" s="19">
        <v>0</v>
      </c>
      <c r="AA81" s="19">
        <v>0</v>
      </c>
      <c r="AB81" s="19">
        <v>0</v>
      </c>
      <c r="AC81" s="19">
        <v>0</v>
      </c>
      <c r="AD81" s="18">
        <f t="shared" si="630"/>
        <v>0</v>
      </c>
      <c r="AE81" s="19">
        <v>0</v>
      </c>
      <c r="AF81" s="19">
        <v>0</v>
      </c>
      <c r="AG81" s="19">
        <v>0</v>
      </c>
      <c r="AH81" s="19">
        <v>0</v>
      </c>
      <c r="AI81" s="18">
        <f t="shared" si="631"/>
        <v>0</v>
      </c>
      <c r="AJ81" s="19">
        <v>0</v>
      </c>
      <c r="AK81" s="19">
        <v>0</v>
      </c>
      <c r="AL81" s="19">
        <v>0</v>
      </c>
      <c r="AM81" s="19">
        <v>0</v>
      </c>
      <c r="AN81" s="18">
        <f t="shared" si="632"/>
        <v>0</v>
      </c>
      <c r="AO81" s="19">
        <v>0</v>
      </c>
      <c r="AP81" s="19">
        <v>0</v>
      </c>
      <c r="AQ81" s="19">
        <v>0</v>
      </c>
      <c r="AR81" s="19">
        <v>0</v>
      </c>
      <c r="AS81" s="18">
        <f t="shared" si="633"/>
        <v>0</v>
      </c>
      <c r="AT81" s="19">
        <v>0</v>
      </c>
      <c r="AU81" s="19">
        <v>0</v>
      </c>
      <c r="AV81" s="19">
        <v>0</v>
      </c>
      <c r="AW81" s="19">
        <v>0</v>
      </c>
      <c r="AX81" s="18">
        <f t="shared" si="634"/>
        <v>0</v>
      </c>
      <c r="AY81" s="19">
        <v>0</v>
      </c>
      <c r="AZ81" s="19">
        <v>0</v>
      </c>
      <c r="BA81" s="19">
        <v>0</v>
      </c>
      <c r="BB81" s="19">
        <v>0</v>
      </c>
      <c r="BC81" s="18">
        <f t="shared" si="635"/>
        <v>0</v>
      </c>
      <c r="BD81" s="19">
        <v>0</v>
      </c>
      <c r="BE81" s="19">
        <v>0</v>
      </c>
      <c r="BF81" s="19">
        <v>0</v>
      </c>
      <c r="BG81" s="19">
        <v>0</v>
      </c>
    </row>
    <row r="82" spans="1:59" ht="126" x14ac:dyDescent="0.25">
      <c r="A82" s="10" t="s">
        <v>161</v>
      </c>
      <c r="B82" s="38" t="s">
        <v>162</v>
      </c>
      <c r="C82" s="24" t="s">
        <v>21</v>
      </c>
      <c r="D82" s="16" t="s">
        <v>64</v>
      </c>
      <c r="E82" s="11">
        <f t="shared" ref="E82" si="638">J82+O82+T82+Y82+AD82+AI82+AN82+AS82+AX82+BC82</f>
        <v>0</v>
      </c>
      <c r="F82" s="11">
        <f t="shared" ref="F82" si="639">K82+P82+U82+Z82+AE82+AJ82+AO82+AT82+AY82+BD82</f>
        <v>0</v>
      </c>
      <c r="G82" s="11">
        <f t="shared" ref="G82" si="640">L82+Q82+V82+AA82+AF82+AK82+AP82+AU82+AZ82+BE82</f>
        <v>0</v>
      </c>
      <c r="H82" s="11">
        <f t="shared" ref="H82" si="641">M82+R82+W82+AB82+AG82+AL82+AQ82+AV82+BA82+BF82</f>
        <v>0</v>
      </c>
      <c r="I82" s="11">
        <f t="shared" ref="I82" si="642">N82+S82+X82+AC82+AH82+AM82+AR82+AW82+BB82+BG82</f>
        <v>0</v>
      </c>
      <c r="J82" s="32">
        <f t="shared" ref="J82" si="643">L82+M82+N82</f>
        <v>0</v>
      </c>
      <c r="K82" s="19">
        <v>0</v>
      </c>
      <c r="L82" s="21">
        <v>0</v>
      </c>
      <c r="M82" s="26">
        <v>0</v>
      </c>
      <c r="N82" s="21">
        <v>0</v>
      </c>
      <c r="O82" s="18">
        <f t="shared" ref="O82" si="644">R82</f>
        <v>0</v>
      </c>
      <c r="P82" s="19">
        <v>0</v>
      </c>
      <c r="Q82" s="19">
        <v>0</v>
      </c>
      <c r="R82" s="19">
        <v>0</v>
      </c>
      <c r="S82" s="19">
        <v>0</v>
      </c>
      <c r="T82" s="31">
        <f t="shared" ref="T82" si="645">SUM(V82:X82)</f>
        <v>0</v>
      </c>
      <c r="U82" s="19">
        <v>0</v>
      </c>
      <c r="V82" s="19">
        <v>0</v>
      </c>
      <c r="W82" s="19">
        <v>0</v>
      </c>
      <c r="X82" s="19">
        <v>0</v>
      </c>
      <c r="Y82" s="18">
        <f t="shared" ref="Y82" si="646">AB82</f>
        <v>0</v>
      </c>
      <c r="Z82" s="19">
        <v>0</v>
      </c>
      <c r="AA82" s="19">
        <v>0</v>
      </c>
      <c r="AB82" s="19">
        <v>0</v>
      </c>
      <c r="AC82" s="19">
        <v>0</v>
      </c>
      <c r="AD82" s="18">
        <f t="shared" ref="AD82" si="647">AG82</f>
        <v>0</v>
      </c>
      <c r="AE82" s="19">
        <v>0</v>
      </c>
      <c r="AF82" s="19">
        <v>0</v>
      </c>
      <c r="AG82" s="19">
        <v>0</v>
      </c>
      <c r="AH82" s="19">
        <v>0</v>
      </c>
      <c r="AI82" s="18">
        <f t="shared" ref="AI82" si="648">AL82</f>
        <v>0</v>
      </c>
      <c r="AJ82" s="19">
        <v>0</v>
      </c>
      <c r="AK82" s="19">
        <v>0</v>
      </c>
      <c r="AL82" s="19">
        <v>0</v>
      </c>
      <c r="AM82" s="19">
        <v>0</v>
      </c>
      <c r="AN82" s="18">
        <f t="shared" ref="AN82" si="649">AQ82</f>
        <v>0</v>
      </c>
      <c r="AO82" s="19">
        <v>0</v>
      </c>
      <c r="AP82" s="19">
        <v>0</v>
      </c>
      <c r="AQ82" s="19">
        <v>0</v>
      </c>
      <c r="AR82" s="19">
        <v>0</v>
      </c>
      <c r="AS82" s="18">
        <f t="shared" ref="AS82" si="650">AV82</f>
        <v>0</v>
      </c>
      <c r="AT82" s="19">
        <v>0</v>
      </c>
      <c r="AU82" s="19">
        <v>0</v>
      </c>
      <c r="AV82" s="19">
        <v>0</v>
      </c>
      <c r="AW82" s="19">
        <v>0</v>
      </c>
      <c r="AX82" s="18">
        <f t="shared" ref="AX82" si="651">BA82</f>
        <v>0</v>
      </c>
      <c r="AY82" s="19">
        <v>0</v>
      </c>
      <c r="AZ82" s="19">
        <v>0</v>
      </c>
      <c r="BA82" s="19">
        <v>0</v>
      </c>
      <c r="BB82" s="19">
        <v>0</v>
      </c>
      <c r="BC82" s="18">
        <f t="shared" ref="BC82" si="652">BF82</f>
        <v>0</v>
      </c>
      <c r="BD82" s="19">
        <v>0</v>
      </c>
      <c r="BE82" s="19">
        <v>0</v>
      </c>
      <c r="BF82" s="19">
        <v>0</v>
      </c>
      <c r="BG82" s="19">
        <v>0</v>
      </c>
    </row>
  </sheetData>
  <dataConsolidate/>
  <mergeCells count="45">
    <mergeCell ref="B79:D79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P7:S7"/>
    <mergeCell ref="AI7:AI8"/>
    <mergeCell ref="AJ7:AM7"/>
    <mergeCell ref="AN7:AN8"/>
    <mergeCell ref="AO7:AR7"/>
    <mergeCell ref="T7:T8"/>
    <mergeCell ref="U7:X7"/>
    <mergeCell ref="Z7:AC7"/>
    <mergeCell ref="T6:X6"/>
    <mergeCell ref="Y6:AC6"/>
    <mergeCell ref="AX6:BB6"/>
    <mergeCell ref="AY7:BB7"/>
    <mergeCell ref="AX7:AX8"/>
    <mergeCell ref="B77:D77"/>
    <mergeCell ref="B22:D22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</mergeCells>
  <printOptions horizontalCentered="1"/>
  <pageMargins left="0" right="0" top="0.19685039370078741" bottom="0.19685039370078741" header="0.31496062992125984" footer="0.31496062992125984"/>
  <pageSetup paperSize="9" scale="45" fitToWidth="3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2024-05-06T06:40:06Z</cp:lastPrinted>
  <dcterms:created xsi:type="dcterms:W3CDTF">2019-10-14T07:16:42Z</dcterms:created>
  <dcterms:modified xsi:type="dcterms:W3CDTF">2024-09-20T12:10:48Z</dcterms:modified>
</cp:coreProperties>
</file>