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коммунальной инфраструктуры\2023\июль 2023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1'!$A$1:$O$22</definedName>
    <definedName name="_xlnm.Print_Area" localSheetId="1">'Приложение 2-ТЭО'!$A$1:$BL$151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5" i="1" l="1"/>
  <c r="AG35" i="1"/>
  <c r="J9" i="2"/>
  <c r="I9" i="2"/>
  <c r="AB44" i="1"/>
  <c r="AB41" i="1"/>
  <c r="BH52" i="1"/>
  <c r="BC52" i="1"/>
  <c r="AX52" i="1"/>
  <c r="AS52" i="1"/>
  <c r="AN52" i="1"/>
  <c r="AI52" i="1"/>
  <c r="AD52" i="1"/>
  <c r="Y52" i="1"/>
  <c r="T52" i="1"/>
  <c r="O52" i="1"/>
  <c r="E52" i="1" s="1"/>
  <c r="J52" i="1"/>
  <c r="I52" i="1"/>
  <c r="H52" i="1"/>
  <c r="G52" i="1"/>
  <c r="F52" i="1"/>
  <c r="H14" i="2"/>
  <c r="K37" i="1"/>
  <c r="L37" i="1"/>
  <c r="M37" i="1"/>
  <c r="N37" i="1"/>
  <c r="P37" i="1"/>
  <c r="Q37" i="1"/>
  <c r="R37" i="1"/>
  <c r="S37" i="1"/>
  <c r="U37" i="1"/>
  <c r="V37" i="1"/>
  <c r="W37" i="1"/>
  <c r="X37" i="1"/>
  <c r="Z37" i="1"/>
  <c r="AA37" i="1"/>
  <c r="AB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V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68" i="1"/>
  <c r="BC68" i="1"/>
  <c r="AX68" i="1"/>
  <c r="AS68" i="1"/>
  <c r="AN68" i="1"/>
  <c r="AI68" i="1"/>
  <c r="AD68" i="1"/>
  <c r="Y68" i="1"/>
  <c r="W68" i="1"/>
  <c r="T68" i="1"/>
  <c r="E68" i="1" s="1"/>
  <c r="O68" i="1"/>
  <c r="J68" i="1"/>
  <c r="I68" i="1"/>
  <c r="H68" i="1"/>
  <c r="G68" i="1"/>
  <c r="F68" i="1"/>
  <c r="F149" i="1" l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AQ149" i="1"/>
  <c r="AR149" i="1"/>
  <c r="AS149" i="1"/>
  <c r="AT149" i="1"/>
  <c r="AU149" i="1"/>
  <c r="AV149" i="1"/>
  <c r="AW149" i="1"/>
  <c r="AX149" i="1"/>
  <c r="AY149" i="1"/>
  <c r="AZ149" i="1"/>
  <c r="BA149" i="1"/>
  <c r="BB149" i="1"/>
  <c r="BC149" i="1"/>
  <c r="BD149" i="1"/>
  <c r="BE149" i="1"/>
  <c r="BF149" i="1"/>
  <c r="BG149" i="1"/>
  <c r="BH149" i="1"/>
  <c r="BI149" i="1"/>
  <c r="BJ149" i="1"/>
  <c r="BK149" i="1"/>
  <c r="BL149" i="1"/>
  <c r="E149" i="1"/>
  <c r="BH151" i="1"/>
  <c r="BC151" i="1"/>
  <c r="AX151" i="1"/>
  <c r="AS151" i="1"/>
  <c r="AN151" i="1"/>
  <c r="AI151" i="1"/>
  <c r="O151" i="1"/>
  <c r="J151" i="1"/>
  <c r="E151" i="1" s="1"/>
  <c r="F151" i="1"/>
  <c r="G151" i="1"/>
  <c r="H151" i="1"/>
  <c r="I151" i="1"/>
  <c r="AD151" i="1"/>
  <c r="F150" i="1"/>
  <c r="G150" i="1"/>
  <c r="H150" i="1"/>
  <c r="I150" i="1"/>
  <c r="J150" i="1"/>
  <c r="O150" i="1"/>
  <c r="E150" i="1" s="1"/>
  <c r="Y38" i="1" l="1"/>
  <c r="Y45" i="1"/>
  <c r="AB45" i="1"/>
  <c r="AB39" i="1"/>
  <c r="AB43" i="1"/>
  <c r="AA43" i="1"/>
  <c r="F139" i="1" l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AR139" i="1"/>
  <c r="AS139" i="1"/>
  <c r="AT139" i="1"/>
  <c r="AU139" i="1"/>
  <c r="AV139" i="1"/>
  <c r="AW139" i="1"/>
  <c r="AX139" i="1"/>
  <c r="AY139" i="1"/>
  <c r="AZ139" i="1"/>
  <c r="BA139" i="1"/>
  <c r="BB139" i="1"/>
  <c r="BC139" i="1"/>
  <c r="BD139" i="1"/>
  <c r="BE139" i="1"/>
  <c r="BF139" i="1"/>
  <c r="BG139" i="1"/>
  <c r="BH139" i="1"/>
  <c r="BI139" i="1"/>
  <c r="BJ139" i="1"/>
  <c r="BK139" i="1"/>
  <c r="BL139" i="1"/>
  <c r="E139" i="1"/>
  <c r="BH147" i="1" l="1"/>
  <c r="BC147" i="1"/>
  <c r="AX147" i="1"/>
  <c r="AS147" i="1"/>
  <c r="AN147" i="1"/>
  <c r="AI147" i="1"/>
  <c r="AD147" i="1"/>
  <c r="Y147" i="1"/>
  <c r="T147" i="1"/>
  <c r="O147" i="1"/>
  <c r="J147" i="1"/>
  <c r="I147" i="1"/>
  <c r="H147" i="1"/>
  <c r="G147" i="1"/>
  <c r="F147" i="1"/>
  <c r="BH141" i="1"/>
  <c r="BC141" i="1"/>
  <c r="AX141" i="1"/>
  <c r="AS141" i="1"/>
  <c r="AN141" i="1"/>
  <c r="AI141" i="1"/>
  <c r="AD141" i="1"/>
  <c r="Y141" i="1"/>
  <c r="T141" i="1"/>
  <c r="O141" i="1"/>
  <c r="J141" i="1"/>
  <c r="I141" i="1"/>
  <c r="H141" i="1"/>
  <c r="G141" i="1"/>
  <c r="F141" i="1"/>
  <c r="E141" i="1" l="1"/>
  <c r="E147" i="1"/>
  <c r="K81" i="1"/>
  <c r="L81" i="1"/>
  <c r="M81" i="1"/>
  <c r="N81" i="1"/>
  <c r="P81" i="1"/>
  <c r="Q81" i="1"/>
  <c r="R81" i="1"/>
  <c r="S81" i="1"/>
  <c r="X81" i="1"/>
  <c r="Z81" i="1"/>
  <c r="AA81" i="1"/>
  <c r="AB81" i="1"/>
  <c r="AC81" i="1"/>
  <c r="AE81" i="1"/>
  <c r="AF81" i="1"/>
  <c r="AG81" i="1"/>
  <c r="AH81" i="1"/>
  <c r="AJ81" i="1"/>
  <c r="AK81" i="1"/>
  <c r="AL81" i="1"/>
  <c r="AM81" i="1"/>
  <c r="AO81" i="1"/>
  <c r="AP81" i="1"/>
  <c r="AQ81" i="1"/>
  <c r="AR81" i="1"/>
  <c r="AT81" i="1"/>
  <c r="AU81" i="1"/>
  <c r="AV81" i="1"/>
  <c r="AW81" i="1"/>
  <c r="AY81" i="1"/>
  <c r="AZ81" i="1"/>
  <c r="BA81" i="1"/>
  <c r="BB81" i="1"/>
  <c r="BD81" i="1"/>
  <c r="BE81" i="1"/>
  <c r="BF81" i="1"/>
  <c r="BG81" i="1"/>
  <c r="BI81" i="1"/>
  <c r="BJ81" i="1"/>
  <c r="BK81" i="1"/>
  <c r="BL81" i="1"/>
  <c r="G22" i="2" l="1"/>
  <c r="BK98" i="1" l="1"/>
  <c r="BF98" i="1"/>
  <c r="BA98" i="1"/>
  <c r="AV98" i="1"/>
  <c r="AQ98" i="1"/>
  <c r="AL98" i="1"/>
  <c r="AG98" i="1"/>
  <c r="AB98" i="1"/>
  <c r="AB137" i="1" l="1"/>
  <c r="BH150" i="1" l="1"/>
  <c r="BC150" i="1"/>
  <c r="AX150" i="1"/>
  <c r="AS150" i="1"/>
  <c r="AN150" i="1"/>
  <c r="AI150" i="1"/>
  <c r="AD150" i="1"/>
  <c r="Y150" i="1"/>
  <c r="T150" i="1"/>
  <c r="K107" i="1" l="1"/>
  <c r="L107" i="1"/>
  <c r="M107" i="1"/>
  <c r="N107" i="1"/>
  <c r="R107" i="1"/>
  <c r="S107" i="1"/>
  <c r="V107" i="1"/>
  <c r="W107" i="1"/>
  <c r="X107" i="1"/>
  <c r="Z107" i="1"/>
  <c r="AA107" i="1"/>
  <c r="AB107" i="1"/>
  <c r="AC107" i="1"/>
  <c r="AE107" i="1"/>
  <c r="AF107" i="1"/>
  <c r="AG107" i="1"/>
  <c r="AH107" i="1"/>
  <c r="BL111" i="1"/>
  <c r="BK111" i="1"/>
  <c r="BJ111" i="1"/>
  <c r="BI111" i="1"/>
  <c r="BG111" i="1"/>
  <c r="BF111" i="1"/>
  <c r="BE111" i="1"/>
  <c r="BD111" i="1"/>
  <c r="BB111" i="1"/>
  <c r="BA111" i="1"/>
  <c r="AZ111" i="1"/>
  <c r="AY111" i="1"/>
  <c r="AW111" i="1"/>
  <c r="AV111" i="1"/>
  <c r="AU111" i="1"/>
  <c r="AT111" i="1"/>
  <c r="AR111" i="1"/>
  <c r="I111" i="1" s="1"/>
  <c r="AQ111" i="1"/>
  <c r="AP111" i="1"/>
  <c r="AO111" i="1"/>
  <c r="AM111" i="1"/>
  <c r="AL111" i="1"/>
  <c r="AK111" i="1"/>
  <c r="AJ111" i="1"/>
  <c r="AD111" i="1"/>
  <c r="Y111" i="1"/>
  <c r="U111" i="1"/>
  <c r="T111" i="1" s="1"/>
  <c r="Q111" i="1"/>
  <c r="G111" i="1" s="1"/>
  <c r="P111" i="1"/>
  <c r="J111" i="1"/>
  <c r="AI111" i="1" l="1"/>
  <c r="AN111" i="1"/>
  <c r="O111" i="1"/>
  <c r="BH111" i="1"/>
  <c r="BC111" i="1"/>
  <c r="AX111" i="1"/>
  <c r="F111" i="1"/>
  <c r="AS111" i="1"/>
  <c r="H111" i="1"/>
  <c r="E111" i="1" l="1"/>
  <c r="W91" i="1"/>
  <c r="U82" i="1" l="1"/>
  <c r="U81" i="1" s="1"/>
  <c r="V82" i="1"/>
  <c r="V81" i="1" s="1"/>
  <c r="W82" i="1"/>
  <c r="W81" i="1" s="1"/>
  <c r="T84" i="1"/>
  <c r="BH84" i="1"/>
  <c r="BC84" i="1"/>
  <c r="AX84" i="1"/>
  <c r="AS84" i="1"/>
  <c r="AN84" i="1"/>
  <c r="AI84" i="1"/>
  <c r="AD84" i="1"/>
  <c r="Y84" i="1"/>
  <c r="H84" i="1"/>
  <c r="O84" i="1"/>
  <c r="J84" i="1"/>
  <c r="I84" i="1"/>
  <c r="F84" i="1"/>
  <c r="G84" i="1" l="1"/>
  <c r="E84" i="1"/>
  <c r="W50" i="1" l="1"/>
  <c r="W47" i="1"/>
  <c r="W43" i="1"/>
  <c r="W49" i="1"/>
  <c r="W44" i="1"/>
  <c r="V44" i="1"/>
  <c r="W38" i="1"/>
  <c r="V38" i="1"/>
  <c r="W42" i="1"/>
  <c r="V42" i="1"/>
  <c r="W39" i="1"/>
  <c r="W45" i="1"/>
  <c r="W67" i="1" l="1"/>
  <c r="G14" i="2"/>
  <c r="BH51" i="1"/>
  <c r="BC51" i="1"/>
  <c r="AX51" i="1"/>
  <c r="AS51" i="1"/>
  <c r="AN51" i="1"/>
  <c r="AI51" i="1"/>
  <c r="AD51" i="1"/>
  <c r="Y51" i="1"/>
  <c r="T51" i="1"/>
  <c r="O51" i="1"/>
  <c r="J51" i="1"/>
  <c r="I51" i="1"/>
  <c r="H51" i="1"/>
  <c r="G51" i="1"/>
  <c r="F51" i="1"/>
  <c r="W146" i="1"/>
  <c r="W15" i="1"/>
  <c r="W27" i="1"/>
  <c r="W16" i="1"/>
  <c r="W25" i="1"/>
  <c r="W12" i="1"/>
  <c r="W22" i="1"/>
  <c r="W24" i="1"/>
  <c r="E51" i="1" l="1"/>
  <c r="W35" i="1"/>
  <c r="H83" i="1" l="1"/>
  <c r="T83" i="1"/>
  <c r="T82" i="1" s="1"/>
  <c r="T81" i="1" s="1"/>
  <c r="BH83" i="1"/>
  <c r="BC83" i="1"/>
  <c r="AX83" i="1"/>
  <c r="AS83" i="1"/>
  <c r="AN83" i="1"/>
  <c r="AI83" i="1"/>
  <c r="AD83" i="1"/>
  <c r="Y83" i="1"/>
  <c r="O83" i="1"/>
  <c r="J83" i="1"/>
  <c r="I83" i="1"/>
  <c r="F83" i="1"/>
  <c r="BH82" i="1"/>
  <c r="BH81" i="1" s="1"/>
  <c r="BC82" i="1"/>
  <c r="BC81" i="1" s="1"/>
  <c r="AX82" i="1"/>
  <c r="AX81" i="1" s="1"/>
  <c r="AS82" i="1"/>
  <c r="AS81" i="1" s="1"/>
  <c r="AN82" i="1"/>
  <c r="AN81" i="1" s="1"/>
  <c r="AI82" i="1"/>
  <c r="AI81" i="1" s="1"/>
  <c r="AD82" i="1"/>
  <c r="AD81" i="1" s="1"/>
  <c r="Y82" i="1"/>
  <c r="Y81" i="1" s="1"/>
  <c r="O82" i="1"/>
  <c r="O81" i="1" s="1"/>
  <c r="J82" i="1"/>
  <c r="J81" i="1" s="1"/>
  <c r="I82" i="1"/>
  <c r="I81" i="1" s="1"/>
  <c r="H82" i="1"/>
  <c r="H81" i="1" s="1"/>
  <c r="G82" i="1"/>
  <c r="G81" i="1" s="1"/>
  <c r="F82" i="1"/>
  <c r="F81" i="1" s="1"/>
  <c r="E82" i="1" l="1"/>
  <c r="E81" i="1" s="1"/>
  <c r="G83" i="1"/>
  <c r="E83" i="1"/>
  <c r="H128" i="1"/>
  <c r="H129" i="1"/>
  <c r="I128" i="1"/>
  <c r="I129" i="1"/>
  <c r="W138" i="1"/>
  <c r="BH129" i="1"/>
  <c r="BC129" i="1"/>
  <c r="AX129" i="1"/>
  <c r="AS129" i="1"/>
  <c r="AN129" i="1"/>
  <c r="AI129" i="1"/>
  <c r="AD129" i="1"/>
  <c r="Y129" i="1"/>
  <c r="T129" i="1"/>
  <c r="O129" i="1"/>
  <c r="J129" i="1"/>
  <c r="G129" i="1"/>
  <c r="BH128" i="1"/>
  <c r="BC128" i="1"/>
  <c r="AX128" i="1"/>
  <c r="AS128" i="1"/>
  <c r="AN128" i="1"/>
  <c r="AI128" i="1"/>
  <c r="AD128" i="1"/>
  <c r="Y128" i="1"/>
  <c r="T128" i="1"/>
  <c r="O128" i="1"/>
  <c r="J128" i="1"/>
  <c r="G128" i="1"/>
  <c r="BH137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E137" i="1" l="1"/>
  <c r="E129" i="1"/>
  <c r="E128" i="1"/>
  <c r="K86" i="1"/>
  <c r="L86" i="1"/>
  <c r="N86" i="1"/>
  <c r="P86" i="1"/>
  <c r="Q86" i="1"/>
  <c r="S86" i="1"/>
  <c r="U86" i="1"/>
  <c r="V86" i="1"/>
  <c r="X86" i="1"/>
  <c r="Z86" i="1"/>
  <c r="AA86" i="1"/>
  <c r="AC86" i="1"/>
  <c r="AE86" i="1"/>
  <c r="AF86" i="1"/>
  <c r="AG86" i="1"/>
  <c r="AH86" i="1"/>
  <c r="AJ86" i="1"/>
  <c r="AK86" i="1"/>
  <c r="AL86" i="1"/>
  <c r="AM86" i="1"/>
  <c r="AO86" i="1"/>
  <c r="AP86" i="1"/>
  <c r="AQ86" i="1"/>
  <c r="AR86" i="1"/>
  <c r="AT86" i="1"/>
  <c r="AU86" i="1"/>
  <c r="AV86" i="1"/>
  <c r="AW86" i="1"/>
  <c r="AY86" i="1"/>
  <c r="AZ86" i="1"/>
  <c r="BA86" i="1"/>
  <c r="BB86" i="1"/>
  <c r="BD86" i="1"/>
  <c r="BE86" i="1"/>
  <c r="BF86" i="1"/>
  <c r="BG86" i="1"/>
  <c r="BI86" i="1"/>
  <c r="BJ86" i="1"/>
  <c r="BK86" i="1"/>
  <c r="BL86" i="1"/>
  <c r="BH100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E99" i="1" l="1"/>
  <c r="E100" i="1"/>
  <c r="W28" i="1"/>
  <c r="BH146" i="1" l="1"/>
  <c r="BC146" i="1"/>
  <c r="AX146" i="1"/>
  <c r="AS146" i="1"/>
  <c r="AN146" i="1"/>
  <c r="AI146" i="1"/>
  <c r="AD146" i="1"/>
  <c r="Y146" i="1"/>
  <c r="T146" i="1"/>
  <c r="O146" i="1"/>
  <c r="J146" i="1"/>
  <c r="I146" i="1"/>
  <c r="H146" i="1"/>
  <c r="G146" i="1"/>
  <c r="F146" i="1"/>
  <c r="K144" i="1"/>
  <c r="L144" i="1"/>
  <c r="M144" i="1"/>
  <c r="N144" i="1"/>
  <c r="P144" i="1"/>
  <c r="Q144" i="1"/>
  <c r="R144" i="1"/>
  <c r="S144" i="1"/>
  <c r="U144" i="1"/>
  <c r="V144" i="1"/>
  <c r="W144" i="1"/>
  <c r="X144" i="1"/>
  <c r="Z144" i="1"/>
  <c r="AA144" i="1"/>
  <c r="AB144" i="1"/>
  <c r="AC144" i="1"/>
  <c r="AE144" i="1"/>
  <c r="AF144" i="1"/>
  <c r="AG144" i="1"/>
  <c r="AH144" i="1"/>
  <c r="AJ144" i="1"/>
  <c r="AK144" i="1"/>
  <c r="AL144" i="1"/>
  <c r="AM144" i="1"/>
  <c r="AO144" i="1"/>
  <c r="AP144" i="1"/>
  <c r="AQ144" i="1"/>
  <c r="AR144" i="1"/>
  <c r="AT144" i="1"/>
  <c r="AU144" i="1"/>
  <c r="AV144" i="1"/>
  <c r="AW144" i="1"/>
  <c r="AY144" i="1"/>
  <c r="AZ144" i="1"/>
  <c r="BA144" i="1"/>
  <c r="BB144" i="1"/>
  <c r="BD144" i="1"/>
  <c r="BE144" i="1"/>
  <c r="BF144" i="1"/>
  <c r="BG144" i="1"/>
  <c r="BI144" i="1"/>
  <c r="BJ144" i="1"/>
  <c r="BK144" i="1"/>
  <c r="BL144" i="1"/>
  <c r="BH145" i="1"/>
  <c r="BC145" i="1"/>
  <c r="AX145" i="1"/>
  <c r="AS145" i="1"/>
  <c r="AN145" i="1"/>
  <c r="AI145" i="1"/>
  <c r="AD145" i="1"/>
  <c r="Y145" i="1"/>
  <c r="T145" i="1"/>
  <c r="O145" i="1"/>
  <c r="J145" i="1"/>
  <c r="I145" i="1"/>
  <c r="H145" i="1"/>
  <c r="G145" i="1"/>
  <c r="F145" i="1"/>
  <c r="BH50" i="1"/>
  <c r="BC50" i="1"/>
  <c r="AX50" i="1"/>
  <c r="AS50" i="1"/>
  <c r="AN50" i="1"/>
  <c r="AI50" i="1"/>
  <c r="AD50" i="1"/>
  <c r="Y50" i="1"/>
  <c r="T50" i="1"/>
  <c r="O50" i="1"/>
  <c r="J50" i="1"/>
  <c r="I50" i="1"/>
  <c r="H50" i="1"/>
  <c r="G50" i="1"/>
  <c r="F50" i="1"/>
  <c r="E50" i="1" l="1"/>
  <c r="E145" i="1"/>
  <c r="E146" i="1"/>
  <c r="BH67" i="1"/>
  <c r="BC67" i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H66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E66" i="1" l="1"/>
  <c r="E67" i="1"/>
  <c r="BH49" i="1"/>
  <c r="BC49" i="1"/>
  <c r="AX49" i="1"/>
  <c r="AS49" i="1"/>
  <c r="AN49" i="1"/>
  <c r="AI49" i="1"/>
  <c r="AD49" i="1"/>
  <c r="Y49" i="1"/>
  <c r="H49" i="1"/>
  <c r="T49" i="1"/>
  <c r="O49" i="1"/>
  <c r="J49" i="1"/>
  <c r="I49" i="1"/>
  <c r="F49" i="1"/>
  <c r="E49" i="1" l="1"/>
  <c r="G49" i="1"/>
  <c r="Y62" i="1" l="1"/>
  <c r="AD62" i="1"/>
  <c r="AI62" i="1"/>
  <c r="AN62" i="1"/>
  <c r="AS62" i="1"/>
  <c r="AX62" i="1"/>
  <c r="BC62" i="1"/>
  <c r="BH62" i="1"/>
  <c r="Y63" i="1"/>
  <c r="AD63" i="1"/>
  <c r="AI63" i="1"/>
  <c r="AN63" i="1"/>
  <c r="AS63" i="1"/>
  <c r="AX63" i="1"/>
  <c r="BC63" i="1"/>
  <c r="BH63" i="1"/>
  <c r="Y64" i="1"/>
  <c r="AD64" i="1"/>
  <c r="AI64" i="1"/>
  <c r="AN64" i="1"/>
  <c r="AS64" i="1"/>
  <c r="AX64" i="1"/>
  <c r="BC64" i="1"/>
  <c r="BH64" i="1"/>
  <c r="Y65" i="1"/>
  <c r="AD65" i="1"/>
  <c r="AI65" i="1"/>
  <c r="AN65" i="1"/>
  <c r="AS65" i="1"/>
  <c r="AX65" i="1"/>
  <c r="BC65" i="1"/>
  <c r="BH65" i="1"/>
  <c r="J65" i="1"/>
  <c r="J64" i="1"/>
  <c r="J63" i="1"/>
  <c r="J62" i="1"/>
  <c r="T62" i="1"/>
  <c r="T63" i="1"/>
  <c r="T64" i="1"/>
  <c r="T65" i="1"/>
  <c r="O65" i="1"/>
  <c r="I65" i="1"/>
  <c r="H65" i="1"/>
  <c r="G65" i="1"/>
  <c r="F65" i="1"/>
  <c r="BH136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W41" i="1"/>
  <c r="W48" i="1"/>
  <c r="W40" i="1"/>
  <c r="E65" i="1" l="1"/>
  <c r="E136" i="1"/>
  <c r="O64" i="1" l="1"/>
  <c r="E64" i="1" s="1"/>
  <c r="I64" i="1"/>
  <c r="H64" i="1"/>
  <c r="G64" i="1"/>
  <c r="F64" i="1"/>
  <c r="W46" i="1"/>
  <c r="V48" i="1" l="1"/>
  <c r="V40" i="1"/>
  <c r="V39" i="1"/>
  <c r="BH135" i="1" l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E135" i="1" l="1"/>
  <c r="F138" i="1"/>
  <c r="G138" i="1"/>
  <c r="H138" i="1"/>
  <c r="I138" i="1"/>
  <c r="F131" i="1"/>
  <c r="G131" i="1"/>
  <c r="H131" i="1"/>
  <c r="I131" i="1"/>
  <c r="F132" i="1"/>
  <c r="G132" i="1"/>
  <c r="H132" i="1"/>
  <c r="I132" i="1"/>
  <c r="F133" i="1"/>
  <c r="G133" i="1"/>
  <c r="H133" i="1"/>
  <c r="I133" i="1"/>
  <c r="F134" i="1"/>
  <c r="G134" i="1"/>
  <c r="H134" i="1"/>
  <c r="I134" i="1"/>
  <c r="I130" i="1"/>
  <c r="H130" i="1"/>
  <c r="G130" i="1"/>
  <c r="F130" i="1"/>
  <c r="G113" i="1"/>
  <c r="E130" i="1" l="1"/>
  <c r="AD110" i="1"/>
  <c r="Y110" i="1"/>
  <c r="K112" i="1"/>
  <c r="L112" i="1"/>
  <c r="P112" i="1"/>
  <c r="Q112" i="1"/>
  <c r="U112" i="1"/>
  <c r="V112" i="1"/>
  <c r="W112" i="1"/>
  <c r="X112" i="1"/>
  <c r="Z112" i="1"/>
  <c r="AA112" i="1"/>
  <c r="AB112" i="1"/>
  <c r="AC112" i="1"/>
  <c r="AE112" i="1"/>
  <c r="AF112" i="1"/>
  <c r="AG112" i="1"/>
  <c r="AH112" i="1"/>
  <c r="AJ112" i="1"/>
  <c r="AK112" i="1"/>
  <c r="AL112" i="1"/>
  <c r="AM112" i="1"/>
  <c r="AO112" i="1"/>
  <c r="AP112" i="1"/>
  <c r="AQ112" i="1"/>
  <c r="AR112" i="1"/>
  <c r="AT112" i="1"/>
  <c r="AU112" i="1"/>
  <c r="AV112" i="1"/>
  <c r="AW112" i="1"/>
  <c r="AY112" i="1"/>
  <c r="AZ112" i="1"/>
  <c r="BA112" i="1"/>
  <c r="BB112" i="1"/>
  <c r="BD112" i="1"/>
  <c r="BE112" i="1"/>
  <c r="BF112" i="1"/>
  <c r="BG112" i="1"/>
  <c r="BI112" i="1"/>
  <c r="BJ112" i="1"/>
  <c r="BK112" i="1"/>
  <c r="BL112" i="1"/>
  <c r="BH138" i="1"/>
  <c r="BC138" i="1"/>
  <c r="AX138" i="1"/>
  <c r="AS138" i="1"/>
  <c r="AN138" i="1"/>
  <c r="AI138" i="1"/>
  <c r="AD138" i="1"/>
  <c r="Y138" i="1"/>
  <c r="T138" i="1"/>
  <c r="O138" i="1"/>
  <c r="J138" i="1"/>
  <c r="E138" i="1" l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W87" i="1"/>
  <c r="W86" i="1" s="1"/>
  <c r="E98" i="1" l="1"/>
  <c r="BH134" i="1"/>
  <c r="BC134" i="1"/>
  <c r="AX134" i="1"/>
  <c r="AS134" i="1"/>
  <c r="AN134" i="1"/>
  <c r="AI134" i="1"/>
  <c r="AD134" i="1"/>
  <c r="Y134" i="1"/>
  <c r="T134" i="1"/>
  <c r="O134" i="1"/>
  <c r="J134" i="1"/>
  <c r="BH133" i="1"/>
  <c r="BC133" i="1"/>
  <c r="AX133" i="1"/>
  <c r="AS133" i="1"/>
  <c r="AN133" i="1"/>
  <c r="AI133" i="1"/>
  <c r="AD133" i="1"/>
  <c r="Y133" i="1"/>
  <c r="T133" i="1"/>
  <c r="O133" i="1"/>
  <c r="J133" i="1"/>
  <c r="BH132" i="1"/>
  <c r="BC132" i="1"/>
  <c r="AX132" i="1"/>
  <c r="AS132" i="1"/>
  <c r="AN132" i="1"/>
  <c r="AI132" i="1"/>
  <c r="AD132" i="1"/>
  <c r="Y132" i="1"/>
  <c r="T132" i="1"/>
  <c r="O132" i="1"/>
  <c r="J132" i="1"/>
  <c r="BH131" i="1"/>
  <c r="BC131" i="1"/>
  <c r="AX131" i="1"/>
  <c r="AS131" i="1"/>
  <c r="AN131" i="1"/>
  <c r="AI131" i="1"/>
  <c r="AD131" i="1"/>
  <c r="Y131" i="1"/>
  <c r="T131" i="1"/>
  <c r="O131" i="1"/>
  <c r="J131" i="1"/>
  <c r="BH130" i="1"/>
  <c r="BC130" i="1"/>
  <c r="AX130" i="1"/>
  <c r="AS130" i="1"/>
  <c r="AN130" i="1"/>
  <c r="AI130" i="1"/>
  <c r="AD130" i="1"/>
  <c r="Y130" i="1"/>
  <c r="T130" i="1"/>
  <c r="O130" i="1"/>
  <c r="J130" i="1"/>
  <c r="E131" i="1" l="1"/>
  <c r="E134" i="1"/>
  <c r="E133" i="1"/>
  <c r="E132" i="1"/>
  <c r="BH148" i="1" l="1"/>
  <c r="BH144" i="1" s="1"/>
  <c r="BC148" i="1"/>
  <c r="BC144" i="1" s="1"/>
  <c r="AX148" i="1"/>
  <c r="AX144" i="1" s="1"/>
  <c r="AS148" i="1"/>
  <c r="AS144" i="1" s="1"/>
  <c r="AN148" i="1"/>
  <c r="AN144" i="1" s="1"/>
  <c r="AI148" i="1"/>
  <c r="AI144" i="1" s="1"/>
  <c r="AD148" i="1"/>
  <c r="AD144" i="1" s="1"/>
  <c r="Y148" i="1"/>
  <c r="Y144" i="1" s="1"/>
  <c r="T148" i="1"/>
  <c r="T144" i="1" s="1"/>
  <c r="O148" i="1"/>
  <c r="O144" i="1" s="1"/>
  <c r="J148" i="1"/>
  <c r="J144" i="1" s="1"/>
  <c r="I148" i="1"/>
  <c r="I144" i="1" s="1"/>
  <c r="H148" i="1"/>
  <c r="H144" i="1" s="1"/>
  <c r="G148" i="1"/>
  <c r="G144" i="1" s="1"/>
  <c r="F148" i="1"/>
  <c r="F144" i="1" s="1"/>
  <c r="E148" i="1" l="1"/>
  <c r="E144" i="1" s="1"/>
  <c r="O39" i="1" l="1"/>
  <c r="K69" i="1" l="1"/>
  <c r="K36" i="1" s="1"/>
  <c r="L69" i="1"/>
  <c r="L36" i="1" s="1"/>
  <c r="N69" i="1"/>
  <c r="N36" i="1" s="1"/>
  <c r="P69" i="1"/>
  <c r="P36" i="1" s="1"/>
  <c r="Q69" i="1"/>
  <c r="S69" i="1"/>
  <c r="S36" i="1" s="1"/>
  <c r="U69" i="1"/>
  <c r="U36" i="1" s="1"/>
  <c r="V69" i="1"/>
  <c r="V36" i="1" s="1"/>
  <c r="W69" i="1"/>
  <c r="W36" i="1" s="1"/>
  <c r="X69" i="1"/>
  <c r="X36" i="1" s="1"/>
  <c r="Z69" i="1"/>
  <c r="Z36" i="1" s="1"/>
  <c r="AA69" i="1"/>
  <c r="AA36" i="1" s="1"/>
  <c r="AB69" i="1"/>
  <c r="AB36" i="1" s="1"/>
  <c r="AC69" i="1"/>
  <c r="AC36" i="1" s="1"/>
  <c r="AE69" i="1"/>
  <c r="AE36" i="1" s="1"/>
  <c r="AF69" i="1"/>
  <c r="AF36" i="1" s="1"/>
  <c r="AG69" i="1"/>
  <c r="AG36" i="1" s="1"/>
  <c r="AH69" i="1"/>
  <c r="AH36" i="1" s="1"/>
  <c r="AJ69" i="1"/>
  <c r="AJ36" i="1" s="1"/>
  <c r="AK69" i="1"/>
  <c r="AK36" i="1" s="1"/>
  <c r="AL69" i="1"/>
  <c r="AL36" i="1" s="1"/>
  <c r="AM69" i="1"/>
  <c r="AM36" i="1" s="1"/>
  <c r="AO69" i="1"/>
  <c r="AO36" i="1" s="1"/>
  <c r="AP69" i="1"/>
  <c r="AP36" i="1" s="1"/>
  <c r="AQ69" i="1"/>
  <c r="AQ36" i="1" s="1"/>
  <c r="AR69" i="1"/>
  <c r="AR36" i="1" s="1"/>
  <c r="AT69" i="1"/>
  <c r="AT36" i="1" s="1"/>
  <c r="AU69" i="1"/>
  <c r="AU36" i="1" s="1"/>
  <c r="AV69" i="1"/>
  <c r="AV36" i="1" s="1"/>
  <c r="AW69" i="1"/>
  <c r="AW36" i="1" s="1"/>
  <c r="AY69" i="1"/>
  <c r="AY36" i="1" s="1"/>
  <c r="AZ69" i="1"/>
  <c r="AZ36" i="1" s="1"/>
  <c r="BA69" i="1"/>
  <c r="BA36" i="1" s="1"/>
  <c r="BB69" i="1"/>
  <c r="BB36" i="1" s="1"/>
  <c r="BD69" i="1"/>
  <c r="BD36" i="1" s="1"/>
  <c r="BE69" i="1"/>
  <c r="BE36" i="1" s="1"/>
  <c r="BF69" i="1"/>
  <c r="BF36" i="1" s="1"/>
  <c r="BG69" i="1"/>
  <c r="BG36" i="1" s="1"/>
  <c r="BI69" i="1"/>
  <c r="BI36" i="1" s="1"/>
  <c r="BJ69" i="1"/>
  <c r="BJ36" i="1" s="1"/>
  <c r="BK69" i="1"/>
  <c r="BK36" i="1" s="1"/>
  <c r="BL69" i="1"/>
  <c r="BL36" i="1" s="1"/>
  <c r="BH80" i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R28" i="1"/>
  <c r="R24" i="1"/>
  <c r="R22" i="1"/>
  <c r="R74" i="1"/>
  <c r="E80" i="1" l="1"/>
  <c r="AB86" i="1"/>
  <c r="R87" i="1"/>
  <c r="R86" i="1" s="1"/>
  <c r="R103" i="1"/>
  <c r="R35" i="1"/>
  <c r="S127" i="1"/>
  <c r="R127" i="1"/>
  <c r="R45" i="1"/>
  <c r="Q45" i="1"/>
  <c r="R44" i="1"/>
  <c r="Q44" i="1"/>
  <c r="R41" i="1"/>
  <c r="Q41" i="1"/>
  <c r="R38" i="1"/>
  <c r="Q38" i="1"/>
  <c r="Q36" i="1" l="1"/>
  <c r="R47" i="1"/>
  <c r="R46" i="1"/>
  <c r="R43" i="1"/>
  <c r="R40" i="1"/>
  <c r="W33" i="1"/>
  <c r="R76" i="1"/>
  <c r="S122" i="1" l="1"/>
  <c r="R122" i="1"/>
  <c r="S121" i="1"/>
  <c r="R121" i="1"/>
  <c r="R124" i="1"/>
  <c r="R125" i="1"/>
  <c r="R126" i="1"/>
  <c r="R112" i="1" l="1"/>
  <c r="S112" i="1"/>
  <c r="J96" i="1" l="1"/>
  <c r="BH97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H96" i="1"/>
  <c r="BC96" i="1"/>
  <c r="AX96" i="1"/>
  <c r="AS96" i="1"/>
  <c r="AN96" i="1"/>
  <c r="AI96" i="1"/>
  <c r="AD96" i="1"/>
  <c r="Y96" i="1"/>
  <c r="T96" i="1"/>
  <c r="O96" i="1"/>
  <c r="I96" i="1"/>
  <c r="H96" i="1"/>
  <c r="G96" i="1"/>
  <c r="F96" i="1"/>
  <c r="E97" i="1" l="1"/>
  <c r="E96" i="1"/>
  <c r="O38" i="1" l="1"/>
  <c r="O41" i="1"/>
  <c r="O43" i="1"/>
  <c r="O44" i="1"/>
  <c r="O45" i="1"/>
  <c r="O46" i="1"/>
  <c r="O47" i="1"/>
  <c r="O48" i="1"/>
  <c r="O53" i="1"/>
  <c r="O54" i="1"/>
  <c r="O55" i="1"/>
  <c r="T125" i="1" l="1"/>
  <c r="Y125" i="1"/>
  <c r="AD125" i="1"/>
  <c r="AI125" i="1"/>
  <c r="AN125" i="1"/>
  <c r="AS125" i="1"/>
  <c r="AX125" i="1"/>
  <c r="BC125" i="1"/>
  <c r="BH125" i="1"/>
  <c r="T126" i="1"/>
  <c r="Y126" i="1"/>
  <c r="AD126" i="1"/>
  <c r="AI126" i="1"/>
  <c r="AN126" i="1"/>
  <c r="AS126" i="1"/>
  <c r="AX126" i="1"/>
  <c r="BC126" i="1"/>
  <c r="BH126" i="1"/>
  <c r="T127" i="1"/>
  <c r="Y127" i="1"/>
  <c r="AD127" i="1"/>
  <c r="AI127" i="1"/>
  <c r="AN127" i="1"/>
  <c r="AS127" i="1"/>
  <c r="AX127" i="1"/>
  <c r="BC127" i="1"/>
  <c r="BH127" i="1"/>
  <c r="J124" i="1"/>
  <c r="J125" i="1"/>
  <c r="J126" i="1"/>
  <c r="J127" i="1"/>
  <c r="G126" i="1"/>
  <c r="G127" i="1"/>
  <c r="I125" i="1"/>
  <c r="I126" i="1"/>
  <c r="I127" i="1"/>
  <c r="O127" i="1"/>
  <c r="H127" i="1"/>
  <c r="E127" i="1" l="1"/>
  <c r="O63" i="1"/>
  <c r="E63" i="1" s="1"/>
  <c r="I63" i="1"/>
  <c r="H63" i="1"/>
  <c r="G63" i="1"/>
  <c r="F63" i="1"/>
  <c r="F62" i="1" l="1"/>
  <c r="G62" i="1"/>
  <c r="H62" i="1"/>
  <c r="I62" i="1"/>
  <c r="O62" i="1"/>
  <c r="E62" i="1" s="1"/>
  <c r="F89" i="1"/>
  <c r="G89" i="1"/>
  <c r="H89" i="1"/>
  <c r="J89" i="1"/>
  <c r="O89" i="1"/>
  <c r="T89" i="1"/>
  <c r="Y89" i="1"/>
  <c r="AD89" i="1"/>
  <c r="AI89" i="1"/>
  <c r="AN89" i="1"/>
  <c r="AS89" i="1"/>
  <c r="AX89" i="1"/>
  <c r="BC89" i="1"/>
  <c r="BH89" i="1"/>
  <c r="H126" i="1"/>
  <c r="O126" i="1"/>
  <c r="E126" i="1" s="1"/>
  <c r="F125" i="1"/>
  <c r="G125" i="1"/>
  <c r="H125" i="1"/>
  <c r="O125" i="1"/>
  <c r="E125" i="1" s="1"/>
  <c r="E89" i="1" l="1"/>
  <c r="H88" i="1"/>
  <c r="H90" i="1"/>
  <c r="H92" i="1"/>
  <c r="H93" i="1"/>
  <c r="H94" i="1"/>
  <c r="H95" i="1"/>
  <c r="BH124" i="1" l="1"/>
  <c r="BC124" i="1"/>
  <c r="AX124" i="1"/>
  <c r="AS124" i="1"/>
  <c r="AN124" i="1"/>
  <c r="AI124" i="1"/>
  <c r="AD124" i="1"/>
  <c r="Y124" i="1"/>
  <c r="T124" i="1"/>
  <c r="O124" i="1"/>
  <c r="I124" i="1"/>
  <c r="H124" i="1"/>
  <c r="G124" i="1"/>
  <c r="F124" i="1"/>
  <c r="E124" i="1" l="1"/>
  <c r="BH95" i="1"/>
  <c r="BH94" i="1"/>
  <c r="BH93" i="1"/>
  <c r="BH92" i="1"/>
  <c r="BH91" i="1"/>
  <c r="BH90" i="1"/>
  <c r="BH88" i="1"/>
  <c r="BH87" i="1"/>
  <c r="BC95" i="1"/>
  <c r="BC94" i="1"/>
  <c r="BC93" i="1"/>
  <c r="BC92" i="1"/>
  <c r="BC91" i="1"/>
  <c r="BC90" i="1"/>
  <c r="BC88" i="1"/>
  <c r="BC87" i="1"/>
  <c r="AX95" i="1"/>
  <c r="AX94" i="1"/>
  <c r="AX93" i="1"/>
  <c r="AX92" i="1"/>
  <c r="AX91" i="1"/>
  <c r="AX90" i="1"/>
  <c r="AX88" i="1"/>
  <c r="AX87" i="1"/>
  <c r="AS95" i="1"/>
  <c r="AS94" i="1"/>
  <c r="AS93" i="1"/>
  <c r="AS92" i="1"/>
  <c r="AS91" i="1"/>
  <c r="AS90" i="1"/>
  <c r="AS88" i="1"/>
  <c r="AS87" i="1"/>
  <c r="AN95" i="1"/>
  <c r="AN94" i="1"/>
  <c r="AN93" i="1"/>
  <c r="AN92" i="1"/>
  <c r="AN91" i="1"/>
  <c r="AN90" i="1"/>
  <c r="AN88" i="1"/>
  <c r="AN87" i="1"/>
  <c r="AI95" i="1"/>
  <c r="AI94" i="1"/>
  <c r="AI93" i="1"/>
  <c r="AI92" i="1"/>
  <c r="AI91" i="1"/>
  <c r="AI90" i="1"/>
  <c r="AI88" i="1"/>
  <c r="AI87" i="1"/>
  <c r="AD95" i="1"/>
  <c r="AD94" i="1"/>
  <c r="AD93" i="1"/>
  <c r="AD92" i="1"/>
  <c r="AD91" i="1"/>
  <c r="AD90" i="1"/>
  <c r="AD88" i="1"/>
  <c r="AD87" i="1"/>
  <c r="Y88" i="1"/>
  <c r="Y90" i="1"/>
  <c r="Y91" i="1"/>
  <c r="Y92" i="1"/>
  <c r="Y93" i="1"/>
  <c r="Y94" i="1"/>
  <c r="Y95" i="1"/>
  <c r="Y87" i="1"/>
  <c r="T88" i="1"/>
  <c r="T90" i="1"/>
  <c r="T91" i="1"/>
  <c r="T92" i="1"/>
  <c r="T93" i="1"/>
  <c r="T94" i="1"/>
  <c r="T95" i="1"/>
  <c r="T87" i="1"/>
  <c r="O88" i="1"/>
  <c r="O90" i="1"/>
  <c r="O91" i="1"/>
  <c r="O92" i="1"/>
  <c r="O93" i="1"/>
  <c r="O94" i="1"/>
  <c r="O95" i="1"/>
  <c r="O87" i="1"/>
  <c r="J95" i="1"/>
  <c r="I95" i="1"/>
  <c r="G95" i="1"/>
  <c r="F95" i="1"/>
  <c r="AD86" i="1" l="1"/>
  <c r="AI86" i="1"/>
  <c r="AN86" i="1"/>
  <c r="AS86" i="1"/>
  <c r="AX86" i="1"/>
  <c r="BC86" i="1"/>
  <c r="BH86" i="1"/>
  <c r="O86" i="1"/>
  <c r="T86" i="1"/>
  <c r="Y86" i="1"/>
  <c r="E95" i="1"/>
  <c r="O33" i="1"/>
  <c r="O30" i="1"/>
  <c r="J118" i="1"/>
  <c r="J121" i="1"/>
  <c r="J122" i="1"/>
  <c r="J123" i="1"/>
  <c r="J113" i="1"/>
  <c r="J117" i="1"/>
  <c r="N143" i="1" l="1"/>
  <c r="M143" i="1"/>
  <c r="O40" i="1" l="1"/>
  <c r="K102" i="1"/>
  <c r="K101" i="1" s="1"/>
  <c r="L102" i="1"/>
  <c r="N102" i="1"/>
  <c r="L101" i="1" l="1"/>
  <c r="N101" i="1"/>
  <c r="BH48" i="1"/>
  <c r="BC48" i="1"/>
  <c r="AX48" i="1"/>
  <c r="AS48" i="1"/>
  <c r="AN48" i="1"/>
  <c r="AI48" i="1"/>
  <c r="AD48" i="1"/>
  <c r="Y48" i="1"/>
  <c r="T48" i="1"/>
  <c r="J48" i="1"/>
  <c r="I48" i="1"/>
  <c r="H48" i="1"/>
  <c r="G48" i="1"/>
  <c r="F48" i="1"/>
  <c r="R42" i="1"/>
  <c r="BH56" i="1"/>
  <c r="BC56" i="1"/>
  <c r="AX56" i="1"/>
  <c r="AS56" i="1"/>
  <c r="AN56" i="1"/>
  <c r="AI56" i="1"/>
  <c r="AD56" i="1"/>
  <c r="Y56" i="1"/>
  <c r="T56" i="1"/>
  <c r="O56" i="1"/>
  <c r="J56" i="1"/>
  <c r="I56" i="1"/>
  <c r="H56" i="1"/>
  <c r="G56" i="1"/>
  <c r="F56" i="1"/>
  <c r="BH55" i="1"/>
  <c r="BC55" i="1"/>
  <c r="AX55" i="1"/>
  <c r="AS55" i="1"/>
  <c r="AN55" i="1"/>
  <c r="AI55" i="1"/>
  <c r="AD55" i="1"/>
  <c r="Y55" i="1"/>
  <c r="T55" i="1"/>
  <c r="J55" i="1"/>
  <c r="I55" i="1"/>
  <c r="H55" i="1"/>
  <c r="G55" i="1"/>
  <c r="F55" i="1"/>
  <c r="BH54" i="1"/>
  <c r="BC54" i="1"/>
  <c r="AX54" i="1"/>
  <c r="AS54" i="1"/>
  <c r="AN54" i="1"/>
  <c r="AI54" i="1"/>
  <c r="AD54" i="1"/>
  <c r="Y54" i="1"/>
  <c r="T54" i="1"/>
  <c r="J54" i="1"/>
  <c r="I54" i="1"/>
  <c r="H54" i="1"/>
  <c r="G54" i="1"/>
  <c r="F54" i="1"/>
  <c r="BH53" i="1"/>
  <c r="BC53" i="1"/>
  <c r="AX53" i="1"/>
  <c r="AS53" i="1"/>
  <c r="AN53" i="1"/>
  <c r="AI53" i="1"/>
  <c r="AD53" i="1"/>
  <c r="Y53" i="1"/>
  <c r="T53" i="1"/>
  <c r="J53" i="1"/>
  <c r="I53" i="1"/>
  <c r="H53" i="1"/>
  <c r="G53" i="1"/>
  <c r="F53" i="1"/>
  <c r="M74" i="1"/>
  <c r="M87" i="1"/>
  <c r="M75" i="1"/>
  <c r="R77" i="1"/>
  <c r="R72" i="1"/>
  <c r="R71" i="1"/>
  <c r="R70" i="1"/>
  <c r="BH47" i="1"/>
  <c r="BC47" i="1"/>
  <c r="AX47" i="1"/>
  <c r="AX37" i="1" s="1"/>
  <c r="AS47" i="1"/>
  <c r="AN47" i="1"/>
  <c r="AI47" i="1"/>
  <c r="AD47" i="1"/>
  <c r="AD37" i="1" s="1"/>
  <c r="Y47" i="1"/>
  <c r="T47" i="1"/>
  <c r="J47" i="1"/>
  <c r="I47" i="1"/>
  <c r="H47" i="1"/>
  <c r="G47" i="1"/>
  <c r="F47" i="1"/>
  <c r="BH46" i="1"/>
  <c r="BC46" i="1"/>
  <c r="AX46" i="1"/>
  <c r="AS46" i="1"/>
  <c r="AN46" i="1"/>
  <c r="AI46" i="1"/>
  <c r="AD46" i="1"/>
  <c r="Y46" i="1"/>
  <c r="J46" i="1"/>
  <c r="I46" i="1"/>
  <c r="G46" i="1"/>
  <c r="F46" i="1"/>
  <c r="BH45" i="1"/>
  <c r="BC45" i="1"/>
  <c r="AX45" i="1"/>
  <c r="AS45" i="1"/>
  <c r="AN45" i="1"/>
  <c r="AI45" i="1"/>
  <c r="AD45" i="1"/>
  <c r="T45" i="1"/>
  <c r="J45" i="1"/>
  <c r="I45" i="1"/>
  <c r="G45" i="1"/>
  <c r="F45" i="1"/>
  <c r="BH44" i="1"/>
  <c r="BC44" i="1"/>
  <c r="AX44" i="1"/>
  <c r="AS44" i="1"/>
  <c r="AN44" i="1"/>
  <c r="AI44" i="1"/>
  <c r="AD44" i="1"/>
  <c r="Y44" i="1"/>
  <c r="T44" i="1"/>
  <c r="J44" i="1"/>
  <c r="I44" i="1"/>
  <c r="G44" i="1"/>
  <c r="F44" i="1"/>
  <c r="BC37" i="1" l="1"/>
  <c r="T37" i="1"/>
  <c r="AN37" i="1"/>
  <c r="BH37" i="1"/>
  <c r="AI37" i="1"/>
  <c r="AS37" i="1"/>
  <c r="O42" i="1"/>
  <c r="O37" i="1" s="1"/>
  <c r="R69" i="1"/>
  <c r="M69" i="1"/>
  <c r="M36" i="1" s="1"/>
  <c r="H46" i="1"/>
  <c r="H87" i="1"/>
  <c r="T46" i="1"/>
  <c r="E46" i="1" s="1"/>
  <c r="H45" i="1"/>
  <c r="E48" i="1"/>
  <c r="H44" i="1"/>
  <c r="E45" i="1"/>
  <c r="E54" i="1"/>
  <c r="E44" i="1"/>
  <c r="E55" i="1"/>
  <c r="E56" i="1"/>
  <c r="E53" i="1"/>
  <c r="E47" i="1"/>
  <c r="BH43" i="1"/>
  <c r="BC43" i="1"/>
  <c r="AX43" i="1"/>
  <c r="AS43" i="1"/>
  <c r="AN43" i="1"/>
  <c r="AI43" i="1"/>
  <c r="AD43" i="1"/>
  <c r="Y43" i="1"/>
  <c r="T43" i="1"/>
  <c r="J43" i="1"/>
  <c r="I43" i="1"/>
  <c r="H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H42" i="1"/>
  <c r="G42" i="1"/>
  <c r="F42" i="1"/>
  <c r="BH41" i="1"/>
  <c r="BC41" i="1"/>
  <c r="AX41" i="1"/>
  <c r="AS41" i="1"/>
  <c r="AN41" i="1"/>
  <c r="AI41" i="1"/>
  <c r="AD41" i="1"/>
  <c r="Y41" i="1"/>
  <c r="Y37" i="1" s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I37" i="1" s="1"/>
  <c r="H39" i="1"/>
  <c r="G39" i="1"/>
  <c r="F39" i="1"/>
  <c r="BH38" i="1"/>
  <c r="BC38" i="1"/>
  <c r="AX38" i="1"/>
  <c r="AS38" i="1"/>
  <c r="AN38" i="1"/>
  <c r="AI38" i="1"/>
  <c r="AD38" i="1"/>
  <c r="T38" i="1"/>
  <c r="J38" i="1"/>
  <c r="I38" i="1"/>
  <c r="H38" i="1"/>
  <c r="G38" i="1"/>
  <c r="F38" i="1"/>
  <c r="N119" i="1"/>
  <c r="N112" i="1" s="1"/>
  <c r="M119" i="1"/>
  <c r="BH123" i="1"/>
  <c r="BC123" i="1"/>
  <c r="AX123" i="1"/>
  <c r="AS123" i="1"/>
  <c r="AN123" i="1"/>
  <c r="AI123" i="1"/>
  <c r="AD123" i="1"/>
  <c r="Y123" i="1"/>
  <c r="T123" i="1"/>
  <c r="O123" i="1"/>
  <c r="I123" i="1"/>
  <c r="H123" i="1"/>
  <c r="G123" i="1"/>
  <c r="F123" i="1"/>
  <c r="BH122" i="1"/>
  <c r="BC122" i="1"/>
  <c r="AX122" i="1"/>
  <c r="AS122" i="1"/>
  <c r="AN122" i="1"/>
  <c r="AI122" i="1"/>
  <c r="AD122" i="1"/>
  <c r="Y122" i="1"/>
  <c r="T122" i="1"/>
  <c r="O122" i="1"/>
  <c r="I122" i="1"/>
  <c r="H122" i="1"/>
  <c r="G122" i="1"/>
  <c r="F122" i="1"/>
  <c r="BH121" i="1"/>
  <c r="BC121" i="1"/>
  <c r="AX121" i="1"/>
  <c r="AS121" i="1"/>
  <c r="AN121" i="1"/>
  <c r="AI121" i="1"/>
  <c r="AD121" i="1"/>
  <c r="Y121" i="1"/>
  <c r="T121" i="1"/>
  <c r="O121" i="1"/>
  <c r="I121" i="1"/>
  <c r="H121" i="1"/>
  <c r="G121" i="1"/>
  <c r="F121" i="1"/>
  <c r="M33" i="1"/>
  <c r="M116" i="1"/>
  <c r="J116" i="1" s="1"/>
  <c r="M115" i="1"/>
  <c r="J115" i="1" s="1"/>
  <c r="M114" i="1"/>
  <c r="H37" i="1" l="1"/>
  <c r="J37" i="1"/>
  <c r="G37" i="1"/>
  <c r="F37" i="1"/>
  <c r="R36" i="1"/>
  <c r="J114" i="1"/>
  <c r="J119" i="1"/>
  <c r="E123" i="1"/>
  <c r="E121" i="1"/>
  <c r="E39" i="1"/>
  <c r="E42" i="1"/>
  <c r="E122" i="1"/>
  <c r="E43" i="1"/>
  <c r="E41" i="1"/>
  <c r="E40" i="1"/>
  <c r="E38" i="1"/>
  <c r="E37" i="1" l="1"/>
  <c r="M120" i="1"/>
  <c r="M112" i="1" s="1"/>
  <c r="J120" i="1" l="1"/>
  <c r="J112" i="1" s="1"/>
  <c r="J57" i="1"/>
  <c r="BH105" i="1" l="1"/>
  <c r="BH104" i="1"/>
  <c r="BH103" i="1"/>
  <c r="BC105" i="1"/>
  <c r="BC104" i="1"/>
  <c r="BC103" i="1"/>
  <c r="AX105" i="1"/>
  <c r="AX104" i="1"/>
  <c r="AX103" i="1"/>
  <c r="AS105" i="1"/>
  <c r="AS104" i="1"/>
  <c r="AS103" i="1"/>
  <c r="AN105" i="1"/>
  <c r="AN104" i="1"/>
  <c r="AN103" i="1"/>
  <c r="AI105" i="1"/>
  <c r="AI104" i="1"/>
  <c r="AI103" i="1"/>
  <c r="AD105" i="1"/>
  <c r="AD104" i="1"/>
  <c r="AD103" i="1"/>
  <c r="Y105" i="1"/>
  <c r="Y104" i="1"/>
  <c r="Y103" i="1"/>
  <c r="T105" i="1"/>
  <c r="T104" i="1"/>
  <c r="T103" i="1"/>
  <c r="BH109" i="1"/>
  <c r="BH108" i="1"/>
  <c r="BC109" i="1"/>
  <c r="BC108" i="1"/>
  <c r="AX109" i="1"/>
  <c r="AX108" i="1"/>
  <c r="AS109" i="1"/>
  <c r="AS108" i="1"/>
  <c r="AN109" i="1"/>
  <c r="AN108" i="1"/>
  <c r="AI109" i="1"/>
  <c r="AI108" i="1"/>
  <c r="AD109" i="1"/>
  <c r="AD108" i="1"/>
  <c r="Y109" i="1"/>
  <c r="Y108" i="1"/>
  <c r="T109" i="1"/>
  <c r="T108" i="1"/>
  <c r="O109" i="1"/>
  <c r="O108" i="1"/>
  <c r="F30" i="1"/>
  <c r="Y107" i="1" l="1"/>
  <c r="AD107" i="1"/>
  <c r="J59" i="1"/>
  <c r="J60" i="1"/>
  <c r="J61" i="1"/>
  <c r="J58" i="1"/>
  <c r="O104" i="1"/>
  <c r="O105" i="1"/>
  <c r="O103" i="1"/>
  <c r="BH61" i="1"/>
  <c r="BH60" i="1"/>
  <c r="BH59" i="1"/>
  <c r="BH58" i="1"/>
  <c r="BH57" i="1"/>
  <c r="BH79" i="1"/>
  <c r="BH76" i="1"/>
  <c r="BH73" i="1"/>
  <c r="BH74" i="1"/>
  <c r="BH77" i="1"/>
  <c r="BH72" i="1"/>
  <c r="BH78" i="1"/>
  <c r="BH71" i="1"/>
  <c r="BH75" i="1"/>
  <c r="BH70" i="1"/>
  <c r="BC61" i="1"/>
  <c r="BC60" i="1"/>
  <c r="BC59" i="1"/>
  <c r="BC58" i="1"/>
  <c r="BC57" i="1"/>
  <c r="BC79" i="1"/>
  <c r="BC76" i="1"/>
  <c r="BC73" i="1"/>
  <c r="BC74" i="1"/>
  <c r="BC77" i="1"/>
  <c r="BC72" i="1"/>
  <c r="BC78" i="1"/>
  <c r="BC71" i="1"/>
  <c r="BC75" i="1"/>
  <c r="BC70" i="1"/>
  <c r="AX61" i="1"/>
  <c r="AX60" i="1"/>
  <c r="AX59" i="1"/>
  <c r="AX58" i="1"/>
  <c r="AX57" i="1"/>
  <c r="AX79" i="1"/>
  <c r="AX76" i="1"/>
  <c r="AX73" i="1"/>
  <c r="AX74" i="1"/>
  <c r="AX77" i="1"/>
  <c r="AX72" i="1"/>
  <c r="AX78" i="1"/>
  <c r="AX71" i="1"/>
  <c r="AX75" i="1"/>
  <c r="AX70" i="1"/>
  <c r="AS61" i="1"/>
  <c r="AS60" i="1"/>
  <c r="AS59" i="1"/>
  <c r="AS58" i="1"/>
  <c r="AS57" i="1"/>
  <c r="AS79" i="1"/>
  <c r="AS76" i="1"/>
  <c r="AS73" i="1"/>
  <c r="AS74" i="1"/>
  <c r="AS77" i="1"/>
  <c r="AS72" i="1"/>
  <c r="AS78" i="1"/>
  <c r="AS71" i="1"/>
  <c r="AS75" i="1"/>
  <c r="AS70" i="1"/>
  <c r="AN61" i="1"/>
  <c r="AN60" i="1"/>
  <c r="AN59" i="1"/>
  <c r="AN58" i="1"/>
  <c r="AN57" i="1"/>
  <c r="AN79" i="1"/>
  <c r="AN76" i="1"/>
  <c r="AN73" i="1"/>
  <c r="AN74" i="1"/>
  <c r="AN77" i="1"/>
  <c r="AN72" i="1"/>
  <c r="AN78" i="1"/>
  <c r="AN71" i="1"/>
  <c r="AN75" i="1"/>
  <c r="AN70" i="1"/>
  <c r="AI61" i="1"/>
  <c r="AI60" i="1"/>
  <c r="AI59" i="1"/>
  <c r="AI58" i="1"/>
  <c r="AI57" i="1"/>
  <c r="AI79" i="1"/>
  <c r="AI76" i="1"/>
  <c r="AI73" i="1"/>
  <c r="AI74" i="1"/>
  <c r="AI77" i="1"/>
  <c r="AI72" i="1"/>
  <c r="AI78" i="1"/>
  <c r="AI71" i="1"/>
  <c r="AI75" i="1"/>
  <c r="AI70" i="1"/>
  <c r="AD61" i="1"/>
  <c r="AD60" i="1"/>
  <c r="AD59" i="1"/>
  <c r="AD58" i="1"/>
  <c r="AD57" i="1"/>
  <c r="AD79" i="1"/>
  <c r="AD76" i="1"/>
  <c r="AD73" i="1"/>
  <c r="AD74" i="1"/>
  <c r="AD77" i="1"/>
  <c r="AD72" i="1"/>
  <c r="AD78" i="1"/>
  <c r="AD71" i="1"/>
  <c r="AD75" i="1"/>
  <c r="AD70" i="1"/>
  <c r="Y61" i="1"/>
  <c r="Y60" i="1"/>
  <c r="Y59" i="1"/>
  <c r="Y58" i="1"/>
  <c r="Y57" i="1"/>
  <c r="Y79" i="1"/>
  <c r="Y76" i="1"/>
  <c r="Y73" i="1"/>
  <c r="Y74" i="1"/>
  <c r="Y77" i="1"/>
  <c r="Y72" i="1"/>
  <c r="Y78" i="1"/>
  <c r="Y71" i="1"/>
  <c r="Y75" i="1"/>
  <c r="Y70" i="1"/>
  <c r="T75" i="1"/>
  <c r="T71" i="1"/>
  <c r="T78" i="1"/>
  <c r="T72" i="1"/>
  <c r="T77" i="1"/>
  <c r="T74" i="1"/>
  <c r="T73" i="1"/>
  <c r="T76" i="1"/>
  <c r="T79" i="1"/>
  <c r="T57" i="1"/>
  <c r="T58" i="1"/>
  <c r="T59" i="1"/>
  <c r="T60" i="1"/>
  <c r="T61" i="1"/>
  <c r="T70" i="1"/>
  <c r="AD69" i="1" l="1"/>
  <c r="AX69" i="1"/>
  <c r="Y69" i="1"/>
  <c r="AS69" i="1"/>
  <c r="AN69" i="1"/>
  <c r="BH69" i="1"/>
  <c r="BH36" i="1" s="1"/>
  <c r="AI69" i="1"/>
  <c r="BC69" i="1"/>
  <c r="T69" i="1"/>
  <c r="O61" i="1"/>
  <c r="I61" i="1"/>
  <c r="H61" i="1"/>
  <c r="G61" i="1"/>
  <c r="F61" i="1"/>
  <c r="O60" i="1"/>
  <c r="E60" i="1" s="1"/>
  <c r="I60" i="1"/>
  <c r="H60" i="1"/>
  <c r="G60" i="1"/>
  <c r="F60" i="1"/>
  <c r="O59" i="1"/>
  <c r="I59" i="1"/>
  <c r="H59" i="1"/>
  <c r="G59" i="1"/>
  <c r="F59" i="1"/>
  <c r="O58" i="1"/>
  <c r="E58" i="1" s="1"/>
  <c r="I58" i="1"/>
  <c r="H58" i="1"/>
  <c r="G58" i="1"/>
  <c r="F58" i="1"/>
  <c r="O57" i="1"/>
  <c r="E57" i="1" s="1"/>
  <c r="I57" i="1"/>
  <c r="H57" i="1"/>
  <c r="G57" i="1"/>
  <c r="F57" i="1"/>
  <c r="O79" i="1"/>
  <c r="J79" i="1"/>
  <c r="I79" i="1"/>
  <c r="H79" i="1"/>
  <c r="G79" i="1"/>
  <c r="F79" i="1"/>
  <c r="O76" i="1"/>
  <c r="J76" i="1"/>
  <c r="I76" i="1"/>
  <c r="H76" i="1"/>
  <c r="G76" i="1"/>
  <c r="F76" i="1"/>
  <c r="J110" i="1"/>
  <c r="O73" i="1"/>
  <c r="J73" i="1"/>
  <c r="I73" i="1"/>
  <c r="H73" i="1"/>
  <c r="G73" i="1"/>
  <c r="F73" i="1"/>
  <c r="O74" i="1"/>
  <c r="J74" i="1"/>
  <c r="I74" i="1"/>
  <c r="H74" i="1"/>
  <c r="G74" i="1"/>
  <c r="F74" i="1"/>
  <c r="O77" i="1"/>
  <c r="J77" i="1"/>
  <c r="I77" i="1"/>
  <c r="H77" i="1"/>
  <c r="G77" i="1"/>
  <c r="F77" i="1"/>
  <c r="O72" i="1"/>
  <c r="J72" i="1"/>
  <c r="I72" i="1"/>
  <c r="H72" i="1"/>
  <c r="G72" i="1"/>
  <c r="F72" i="1"/>
  <c r="O75" i="1"/>
  <c r="O71" i="1"/>
  <c r="O78" i="1"/>
  <c r="O70" i="1"/>
  <c r="J70" i="1"/>
  <c r="I70" i="1"/>
  <c r="H70" i="1"/>
  <c r="G70" i="1"/>
  <c r="F70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AN36" i="1" l="1"/>
  <c r="Y36" i="1"/>
  <c r="AI36" i="1"/>
  <c r="BC36" i="1"/>
  <c r="T36" i="1"/>
  <c r="AX36" i="1"/>
  <c r="AS36" i="1"/>
  <c r="AD36" i="1"/>
  <c r="E61" i="1"/>
  <c r="O69" i="1"/>
  <c r="E59" i="1"/>
  <c r="E72" i="1"/>
  <c r="E73" i="1"/>
  <c r="E79" i="1"/>
  <c r="E70" i="1"/>
  <c r="AF31" i="1"/>
  <c r="AY31" i="1"/>
  <c r="AL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V31" i="1"/>
  <c r="AR31" i="1"/>
  <c r="BA31" i="1"/>
  <c r="V31" i="1"/>
  <c r="AM31" i="1"/>
  <c r="AC31" i="1"/>
  <c r="AA31" i="1"/>
  <c r="E76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4" i="1"/>
  <c r="E77" i="1"/>
  <c r="T35" i="1"/>
  <c r="T34" i="1" s="1"/>
  <c r="O35" i="1"/>
  <c r="O34" i="1" s="1"/>
  <c r="O31" i="1" s="1"/>
  <c r="M35" i="1"/>
  <c r="M34" i="1" s="1"/>
  <c r="M31" i="1" s="1"/>
  <c r="O36" i="1" l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43" i="1" l="1"/>
  <c r="T143" i="1"/>
  <c r="Y143" i="1"/>
  <c r="AD143" i="1"/>
  <c r="AI143" i="1"/>
  <c r="AN143" i="1"/>
  <c r="AS143" i="1"/>
  <c r="AX143" i="1"/>
  <c r="BC143" i="1"/>
  <c r="BH143" i="1"/>
  <c r="BH140" i="1"/>
  <c r="BC140" i="1"/>
  <c r="AX140" i="1"/>
  <c r="AS140" i="1"/>
  <c r="AN140" i="1"/>
  <c r="AI140" i="1"/>
  <c r="AD140" i="1"/>
  <c r="Y140" i="1"/>
  <c r="T140" i="1"/>
  <c r="O140" i="1"/>
  <c r="BH120" i="1"/>
  <c r="BH119" i="1"/>
  <c r="BH118" i="1"/>
  <c r="BH117" i="1"/>
  <c r="BH116" i="1"/>
  <c r="BH115" i="1"/>
  <c r="BH114" i="1"/>
  <c r="BH113" i="1"/>
  <c r="BC120" i="1"/>
  <c r="BC119" i="1"/>
  <c r="BC118" i="1"/>
  <c r="BC117" i="1"/>
  <c r="BC116" i="1"/>
  <c r="BC115" i="1"/>
  <c r="BC114" i="1"/>
  <c r="BC113" i="1"/>
  <c r="AX120" i="1"/>
  <c r="AX119" i="1"/>
  <c r="AX118" i="1"/>
  <c r="AX117" i="1"/>
  <c r="AX116" i="1"/>
  <c r="AX115" i="1"/>
  <c r="AX114" i="1"/>
  <c r="AX113" i="1"/>
  <c r="AS120" i="1"/>
  <c r="AS119" i="1"/>
  <c r="AS118" i="1"/>
  <c r="AS117" i="1"/>
  <c r="AS116" i="1"/>
  <c r="AS115" i="1"/>
  <c r="AS114" i="1"/>
  <c r="AS113" i="1"/>
  <c r="AN120" i="1"/>
  <c r="AN119" i="1"/>
  <c r="AN118" i="1"/>
  <c r="AN117" i="1"/>
  <c r="AN116" i="1"/>
  <c r="AN115" i="1"/>
  <c r="AN114" i="1"/>
  <c r="AN113" i="1"/>
  <c r="AI120" i="1"/>
  <c r="AI119" i="1"/>
  <c r="AI118" i="1"/>
  <c r="AI117" i="1"/>
  <c r="AI116" i="1"/>
  <c r="AI115" i="1"/>
  <c r="AI114" i="1"/>
  <c r="AI113" i="1"/>
  <c r="AD120" i="1"/>
  <c r="AD119" i="1"/>
  <c r="AD118" i="1"/>
  <c r="AD117" i="1"/>
  <c r="AD116" i="1"/>
  <c r="AD115" i="1"/>
  <c r="AD114" i="1"/>
  <c r="AD113" i="1"/>
  <c r="Y120" i="1"/>
  <c r="Y119" i="1"/>
  <c r="Y118" i="1"/>
  <c r="Y117" i="1"/>
  <c r="Y116" i="1"/>
  <c r="Y115" i="1"/>
  <c r="Y114" i="1"/>
  <c r="Y113" i="1"/>
  <c r="T120" i="1"/>
  <c r="T119" i="1"/>
  <c r="T118" i="1"/>
  <c r="T117" i="1"/>
  <c r="T116" i="1"/>
  <c r="T115" i="1"/>
  <c r="T114" i="1"/>
  <c r="T113" i="1"/>
  <c r="O114" i="1"/>
  <c r="O115" i="1"/>
  <c r="O116" i="1"/>
  <c r="O117" i="1"/>
  <c r="O118" i="1"/>
  <c r="O119" i="1"/>
  <c r="O120" i="1"/>
  <c r="O113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12" i="1" l="1"/>
  <c r="Y112" i="1"/>
  <c r="AI112" i="1"/>
  <c r="AX112" i="1"/>
  <c r="AD112" i="1"/>
  <c r="AN112" i="1"/>
  <c r="AS112" i="1"/>
  <c r="BC112" i="1"/>
  <c r="BH112" i="1"/>
  <c r="O112" i="1"/>
  <c r="J78" i="1"/>
  <c r="I78" i="1"/>
  <c r="H78" i="1"/>
  <c r="G78" i="1"/>
  <c r="F78" i="1"/>
  <c r="E78" i="1" l="1"/>
  <c r="H143" i="1"/>
  <c r="H142" i="1" s="1"/>
  <c r="I143" i="1"/>
  <c r="I142" i="1" s="1"/>
  <c r="J143" i="1"/>
  <c r="J142" i="1" s="1"/>
  <c r="G143" i="1"/>
  <c r="G142" i="1" s="1"/>
  <c r="F143" i="1"/>
  <c r="F142" i="1" s="1"/>
  <c r="BL142" i="1"/>
  <c r="BK142" i="1"/>
  <c r="BJ142" i="1"/>
  <c r="BI142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P110" i="1"/>
  <c r="P107" i="1" s="1"/>
  <c r="Q110" i="1"/>
  <c r="Q107" i="1" s="1"/>
  <c r="U110" i="1"/>
  <c r="U107" i="1" s="1"/>
  <c r="AJ110" i="1"/>
  <c r="AJ107" i="1" s="1"/>
  <c r="AK110" i="1"/>
  <c r="AK107" i="1" s="1"/>
  <c r="AL110" i="1"/>
  <c r="AL107" i="1" s="1"/>
  <c r="AM110" i="1"/>
  <c r="AM107" i="1" s="1"/>
  <c r="AO110" i="1"/>
  <c r="AO107" i="1" s="1"/>
  <c r="AP110" i="1"/>
  <c r="AP107" i="1" s="1"/>
  <c r="AQ110" i="1"/>
  <c r="AQ107" i="1" s="1"/>
  <c r="AR110" i="1"/>
  <c r="AR107" i="1" s="1"/>
  <c r="AT110" i="1"/>
  <c r="AT107" i="1" s="1"/>
  <c r="AU110" i="1"/>
  <c r="AU107" i="1" s="1"/>
  <c r="AV110" i="1"/>
  <c r="AV107" i="1" s="1"/>
  <c r="AW110" i="1"/>
  <c r="AW107" i="1" s="1"/>
  <c r="AY110" i="1"/>
  <c r="AY107" i="1" s="1"/>
  <c r="AZ110" i="1"/>
  <c r="AZ107" i="1" s="1"/>
  <c r="BA110" i="1"/>
  <c r="BA107" i="1" s="1"/>
  <c r="BB110" i="1"/>
  <c r="BB107" i="1" s="1"/>
  <c r="BD110" i="1"/>
  <c r="BD107" i="1" s="1"/>
  <c r="BE110" i="1"/>
  <c r="BE107" i="1" s="1"/>
  <c r="BF110" i="1"/>
  <c r="BF107" i="1" s="1"/>
  <c r="BG110" i="1"/>
  <c r="BG107" i="1" s="1"/>
  <c r="BI110" i="1"/>
  <c r="BI107" i="1" s="1"/>
  <c r="BJ110" i="1"/>
  <c r="BJ107" i="1" s="1"/>
  <c r="BK110" i="1"/>
  <c r="BK107" i="1" s="1"/>
  <c r="BL110" i="1"/>
  <c r="BL107" i="1" s="1"/>
  <c r="E120" i="1"/>
  <c r="I120" i="1"/>
  <c r="H120" i="1"/>
  <c r="G120" i="1"/>
  <c r="F120" i="1"/>
  <c r="M103" i="1"/>
  <c r="M102" i="1" s="1"/>
  <c r="M101" i="1" s="1"/>
  <c r="J71" i="1"/>
  <c r="I71" i="1"/>
  <c r="H71" i="1"/>
  <c r="G71" i="1"/>
  <c r="F71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09" i="1"/>
  <c r="E109" i="1" s="1"/>
  <c r="I109" i="1"/>
  <c r="H109" i="1"/>
  <c r="G109" i="1"/>
  <c r="F109" i="1"/>
  <c r="J108" i="1"/>
  <c r="I108" i="1"/>
  <c r="H108" i="1"/>
  <c r="G108" i="1"/>
  <c r="F108" i="1"/>
  <c r="I119" i="1"/>
  <c r="H119" i="1"/>
  <c r="G119" i="1"/>
  <c r="F119" i="1"/>
  <c r="J107" i="1" l="1"/>
  <c r="E108" i="1"/>
  <c r="BI106" i="1"/>
  <c r="BI102" i="1" s="1"/>
  <c r="BI101" i="1" s="1"/>
  <c r="AE106" i="1"/>
  <c r="AE102" i="1" s="1"/>
  <c r="AE101" i="1" s="1"/>
  <c r="BG106" i="1"/>
  <c r="BG102" i="1" s="1"/>
  <c r="BG101" i="1" s="1"/>
  <c r="AW106" i="1"/>
  <c r="AW102" i="1" s="1"/>
  <c r="AW101" i="1" s="1"/>
  <c r="AM106" i="1"/>
  <c r="AM102" i="1" s="1"/>
  <c r="AM101" i="1" s="1"/>
  <c r="AC102" i="1"/>
  <c r="AC101" i="1" s="1"/>
  <c r="AY106" i="1"/>
  <c r="AY102" i="1" s="1"/>
  <c r="AY101" i="1" s="1"/>
  <c r="BF106" i="1"/>
  <c r="BF102" i="1" s="1"/>
  <c r="BF101" i="1" s="1"/>
  <c r="AV106" i="1"/>
  <c r="AV102" i="1" s="1"/>
  <c r="AV101" i="1" s="1"/>
  <c r="AL106" i="1"/>
  <c r="AL102" i="1" s="1"/>
  <c r="AL101" i="1" s="1"/>
  <c r="AB102" i="1"/>
  <c r="AB101" i="1" s="1"/>
  <c r="AK106" i="1"/>
  <c r="AK102" i="1" s="1"/>
  <c r="AK101" i="1" s="1"/>
  <c r="BD106" i="1"/>
  <c r="BD102" i="1" s="1"/>
  <c r="BD101" i="1" s="1"/>
  <c r="Z106" i="1"/>
  <c r="Z102" i="1" s="1"/>
  <c r="Z101" i="1" s="1"/>
  <c r="E30" i="1"/>
  <c r="BL106" i="1"/>
  <c r="BL102" i="1" s="1"/>
  <c r="BL101" i="1" s="1"/>
  <c r="AR106" i="1"/>
  <c r="AR102" i="1" s="1"/>
  <c r="AR101" i="1" s="1"/>
  <c r="X102" i="1"/>
  <c r="X101" i="1" s="1"/>
  <c r="BK106" i="1"/>
  <c r="BK102" i="1" s="1"/>
  <c r="BK101" i="1" s="1"/>
  <c r="BA106" i="1"/>
  <c r="BA102" i="1" s="1"/>
  <c r="BA101" i="1" s="1"/>
  <c r="AQ106" i="1"/>
  <c r="AQ102" i="1" s="1"/>
  <c r="AQ101" i="1" s="1"/>
  <c r="AG102" i="1"/>
  <c r="AG101" i="1" s="1"/>
  <c r="W102" i="1"/>
  <c r="W101" i="1" s="1"/>
  <c r="AU106" i="1"/>
  <c r="AU102" i="1" s="1"/>
  <c r="AU101" i="1" s="1"/>
  <c r="BB106" i="1"/>
  <c r="BB102" i="1" s="1"/>
  <c r="BB101" i="1" s="1"/>
  <c r="AH102" i="1"/>
  <c r="AH101" i="1" s="1"/>
  <c r="AP106" i="1"/>
  <c r="AP102" i="1" s="1"/>
  <c r="AP101" i="1" s="1"/>
  <c r="V102" i="1"/>
  <c r="V101" i="1" s="1"/>
  <c r="E119" i="1"/>
  <c r="E71" i="1"/>
  <c r="BH110" i="1"/>
  <c r="BH107" i="1" s="1"/>
  <c r="BJ106" i="1"/>
  <c r="BJ102" i="1" s="1"/>
  <c r="BJ101" i="1" s="1"/>
  <c r="AS110" i="1"/>
  <c r="AS107" i="1" s="1"/>
  <c r="AT106" i="1"/>
  <c r="AT102" i="1" s="1"/>
  <c r="AT101" i="1" s="1"/>
  <c r="AX110" i="1"/>
  <c r="AX107" i="1" s="1"/>
  <c r="AZ106" i="1"/>
  <c r="AZ102" i="1" s="1"/>
  <c r="AZ101" i="1" s="1"/>
  <c r="AI110" i="1"/>
  <c r="AI107" i="1" s="1"/>
  <c r="AJ106" i="1"/>
  <c r="AJ102" i="1" s="1"/>
  <c r="AJ101" i="1" s="1"/>
  <c r="P106" i="1"/>
  <c r="P102" i="1" s="1"/>
  <c r="P101" i="1" s="1"/>
  <c r="F110" i="1"/>
  <c r="F107" i="1" s="1"/>
  <c r="T110" i="1"/>
  <c r="T107" i="1" s="1"/>
  <c r="U106" i="1"/>
  <c r="U102" i="1" s="1"/>
  <c r="U101" i="1" s="1"/>
  <c r="AA102" i="1"/>
  <c r="AA101" i="1" s="1"/>
  <c r="AA10" i="1" s="1"/>
  <c r="S102" i="1"/>
  <c r="S101" i="1" s="1"/>
  <c r="I110" i="1"/>
  <c r="I107" i="1" s="1"/>
  <c r="AF102" i="1"/>
  <c r="AF101" i="1" s="1"/>
  <c r="H110" i="1"/>
  <c r="H107" i="1" s="1"/>
  <c r="R102" i="1"/>
  <c r="R101" i="1" s="1"/>
  <c r="BC110" i="1"/>
  <c r="BC107" i="1" s="1"/>
  <c r="BE106" i="1"/>
  <c r="BE102" i="1" s="1"/>
  <c r="BE101" i="1" s="1"/>
  <c r="AN110" i="1"/>
  <c r="AN107" i="1" s="1"/>
  <c r="AO106" i="1"/>
  <c r="AO102" i="1" s="1"/>
  <c r="AO101" i="1" s="1"/>
  <c r="O110" i="1"/>
  <c r="O107" i="1" s="1"/>
  <c r="G110" i="1"/>
  <c r="G107" i="1" s="1"/>
  <c r="Q106" i="1"/>
  <c r="Q102" i="1" s="1"/>
  <c r="Q101" i="1" s="1"/>
  <c r="E143" i="1"/>
  <c r="E142" i="1" s="1"/>
  <c r="J140" i="1"/>
  <c r="I140" i="1"/>
  <c r="H140" i="1"/>
  <c r="G140" i="1"/>
  <c r="F140" i="1"/>
  <c r="E118" i="1"/>
  <c r="I118" i="1"/>
  <c r="H118" i="1"/>
  <c r="G118" i="1"/>
  <c r="F118" i="1"/>
  <c r="E117" i="1"/>
  <c r="I117" i="1"/>
  <c r="H117" i="1"/>
  <c r="G117" i="1"/>
  <c r="F117" i="1"/>
  <c r="E116" i="1"/>
  <c r="I116" i="1"/>
  <c r="H116" i="1"/>
  <c r="G116" i="1"/>
  <c r="F116" i="1"/>
  <c r="E114" i="1"/>
  <c r="I114" i="1"/>
  <c r="H114" i="1"/>
  <c r="G114" i="1"/>
  <c r="F114" i="1"/>
  <c r="E115" i="1"/>
  <c r="I115" i="1"/>
  <c r="H115" i="1"/>
  <c r="G115" i="1"/>
  <c r="F115" i="1"/>
  <c r="I113" i="1"/>
  <c r="H113" i="1"/>
  <c r="F113" i="1"/>
  <c r="J106" i="1"/>
  <c r="J105" i="1"/>
  <c r="E105" i="1" s="1"/>
  <c r="I105" i="1"/>
  <c r="H105" i="1"/>
  <c r="G105" i="1"/>
  <c r="F105" i="1"/>
  <c r="J104" i="1"/>
  <c r="E104" i="1" s="1"/>
  <c r="I104" i="1"/>
  <c r="H104" i="1"/>
  <c r="G104" i="1"/>
  <c r="F104" i="1"/>
  <c r="J103" i="1"/>
  <c r="I103" i="1"/>
  <c r="H103" i="1"/>
  <c r="G103" i="1"/>
  <c r="F103" i="1"/>
  <c r="M91" i="1"/>
  <c r="M86" i="1" s="1"/>
  <c r="J94" i="1"/>
  <c r="E94" i="1" s="1"/>
  <c r="I94" i="1"/>
  <c r="G94" i="1"/>
  <c r="F94" i="1"/>
  <c r="J93" i="1"/>
  <c r="E93" i="1" s="1"/>
  <c r="I93" i="1"/>
  <c r="G93" i="1"/>
  <c r="F93" i="1"/>
  <c r="J92" i="1"/>
  <c r="E92" i="1" s="1"/>
  <c r="I92" i="1"/>
  <c r="G92" i="1"/>
  <c r="F92" i="1"/>
  <c r="I91" i="1"/>
  <c r="G91" i="1"/>
  <c r="F91" i="1"/>
  <c r="J90" i="1"/>
  <c r="E90" i="1" s="1"/>
  <c r="I90" i="1"/>
  <c r="G90" i="1"/>
  <c r="F90" i="1"/>
  <c r="J88" i="1"/>
  <c r="E88" i="1" s="1"/>
  <c r="I88" i="1"/>
  <c r="G88" i="1"/>
  <c r="F88" i="1"/>
  <c r="J75" i="1"/>
  <c r="J69" i="1" s="1"/>
  <c r="J36" i="1" s="1"/>
  <c r="I75" i="1"/>
  <c r="H75" i="1"/>
  <c r="G75" i="1"/>
  <c r="F75" i="1"/>
  <c r="F69" i="1" s="1"/>
  <c r="F36" i="1" s="1"/>
  <c r="AH10" i="1" l="1"/>
  <c r="AM10" i="1"/>
  <c r="AF10" i="1"/>
  <c r="AC10" i="1"/>
  <c r="AK10" i="1"/>
  <c r="F112" i="1"/>
  <c r="I112" i="1"/>
  <c r="G112" i="1"/>
  <c r="H112" i="1"/>
  <c r="I69" i="1"/>
  <c r="I36" i="1" s="1"/>
  <c r="H69" i="1"/>
  <c r="H36" i="1" s="1"/>
  <c r="G69" i="1"/>
  <c r="G36" i="1" s="1"/>
  <c r="H91" i="1"/>
  <c r="H86" i="1" s="1"/>
  <c r="J102" i="1"/>
  <c r="J101" i="1" s="1"/>
  <c r="I106" i="1"/>
  <c r="I102" i="1" s="1"/>
  <c r="I101" i="1" s="1"/>
  <c r="H106" i="1"/>
  <c r="H102" i="1" s="1"/>
  <c r="H101" i="1" s="1"/>
  <c r="AN106" i="1"/>
  <c r="AN102" i="1" s="1"/>
  <c r="AN101" i="1" s="1"/>
  <c r="BH106" i="1"/>
  <c r="BH102" i="1" s="1"/>
  <c r="BH101" i="1" s="1"/>
  <c r="F106" i="1"/>
  <c r="F102" i="1" s="1"/>
  <c r="F101" i="1" s="1"/>
  <c r="Y106" i="1"/>
  <c r="Y102" i="1" s="1"/>
  <c r="Y101" i="1" s="1"/>
  <c r="T106" i="1"/>
  <c r="T102" i="1" s="1"/>
  <c r="T101" i="1" s="1"/>
  <c r="AI106" i="1"/>
  <c r="AI102" i="1" s="1"/>
  <c r="AI101" i="1" s="1"/>
  <c r="AS106" i="1"/>
  <c r="AS102" i="1" s="1"/>
  <c r="AS101" i="1" s="1"/>
  <c r="AD106" i="1"/>
  <c r="AD102" i="1" s="1"/>
  <c r="AD101" i="1" s="1"/>
  <c r="G106" i="1"/>
  <c r="G102" i="1" s="1"/>
  <c r="G101" i="1" s="1"/>
  <c r="BC106" i="1"/>
  <c r="BC102" i="1" s="1"/>
  <c r="BC101" i="1" s="1"/>
  <c r="AX106" i="1"/>
  <c r="AX102" i="1" s="1"/>
  <c r="AX101" i="1" s="1"/>
  <c r="E110" i="1"/>
  <c r="E107" i="1" s="1"/>
  <c r="O106" i="1"/>
  <c r="O102" i="1" s="1"/>
  <c r="O101" i="1" s="1"/>
  <c r="J91" i="1"/>
  <c r="E91" i="1" s="1"/>
  <c r="E113" i="1"/>
  <c r="E112" i="1" s="1"/>
  <c r="E140" i="1"/>
  <c r="E103" i="1"/>
  <c r="E75" i="1"/>
  <c r="E69" i="1" s="1"/>
  <c r="E36" i="1" s="1"/>
  <c r="I87" i="1"/>
  <c r="I86" i="1" s="1"/>
  <c r="F87" i="1"/>
  <c r="F86" i="1" s="1"/>
  <c r="G87" i="1"/>
  <c r="G86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7" i="1"/>
  <c r="J86" i="1" l="1"/>
  <c r="E87" i="1"/>
  <c r="E86" i="1" s="1"/>
  <c r="E106" i="1"/>
  <c r="E102" i="1" s="1"/>
  <c r="G29" i="1"/>
  <c r="I29" i="1"/>
  <c r="I11" i="1"/>
  <c r="G11" i="1"/>
  <c r="J33" i="1"/>
  <c r="H33" i="1"/>
  <c r="H32" i="1" s="1"/>
  <c r="H31" i="1" s="1"/>
  <c r="G10" i="1" l="1"/>
  <c r="I10" i="1"/>
  <c r="E101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<sst xmlns="http://schemas.openxmlformats.org/spreadsheetml/2006/main" count="680" uniqueCount="345">
  <si>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</si>
  <si>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</si>
  <si>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</si>
  <si>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</si>
  <si>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</si>
  <si>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</si>
  <si>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</si>
  <si>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</si>
  <si>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</si>
  <si>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</si>
  <si>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</si>
  <si>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</si>
  <si>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</si>
  <si>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</si>
  <si>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</si>
  <si>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</si>
  <si>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</si>
  <si>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</si>
  <si>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</si>
  <si>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</si>
  <si>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</si>
  <si>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</si>
  <si>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</si>
  <si>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</si>
  <si>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</si>
  <si>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</si>
  <si>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</si>
  <si>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</si>
  <si>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</si>
  <si>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</si>
  <si>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</si>
  <si>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</si>
  <si>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</si>
  <si>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</si>
  <si>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</si>
  <si>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</si>
  <si>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</si>
  <si>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</si>
  <si>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</si>
  <si>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</si>
  <si>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</si>
  <si>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</si>
  <si>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</si>
  <si>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</si>
  <si>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</si>
  <si>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</si>
  <si>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</si>
  <si>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</si>
  <si>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</si>
  <si>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</si>
  <si>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</si>
  <si>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</si>
  <si>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</si>
  <si>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</si>
  <si>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</si>
  <si>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</si>
  <si>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</si>
  <si>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</si>
  <si>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</si>
  <si>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</si>
  <si>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</si>
  <si>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</si>
  <si>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</si>
  <si>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</si>
  <si>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</si>
  <si>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</si>
  <si>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</si>
  <si>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</si>
  <si>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</si>
  <si>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</si>
  <si>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</si>
  <si>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</si>
  <si>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</si>
  <si>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</si>
  <si>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</si>
  <si>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</si>
  <si>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</si>
  <si>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</si>
  <si>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</si>
  <si>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</si>
  <si>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</si>
  <si>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</si>
  <si>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</si>
  <si>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</si>
  <si>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</si>
  <si>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</si>
  <si>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</si>
  <si>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</si>
  <si>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</si>
  <si>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</si>
  <si>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</si>
  <si>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</si>
  <si>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</si>
  <si>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</si>
  <si>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</si>
  <si>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</si>
  <si>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</si>
  <si>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</si>
  <si>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</si>
  <si>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</si>
  <si>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</si>
  <si>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</si>
  <si>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</si>
  <si>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</si>
  <si>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</si>
  <si>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</si>
  <si>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</si>
  <si>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</si>
  <si>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</si>
  <si>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</si>
  <si>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</si>
  <si>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</si>
  <si>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</si>
  <si>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</si>
  <si>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</si>
  <si>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</si>
  <si>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</si>
  <si>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</si>
  <si>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</si>
  <si>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</si>
  <si>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</si>
  <si>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</si>
  <si>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</si>
  <si>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</si>
  <si>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</si>
  <si>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</si>
  <si>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</si>
  <si>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</si>
  <si>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</si>
  <si>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</si>
  <si>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</si>
  <si>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</si>
  <si>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</si>
  <si>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</si>
  <si>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</si>
  <si>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</si>
  <si>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</si>
  <si>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</si>
  <si>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</si>
  <si>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</si>
  <si>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</si>
  <si>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</si>
  <si>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</si>
  <si>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</si>
  <si>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</si>
  <si>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"Канинский сельсовет" Ненецкого автономного округа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</si>
  <si>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</si>
  <si>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</si>
  <si>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</si>
  <si>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</si>
  <si>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</si>
  <si>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</si>
  <si>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</si>
  <si>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</si>
  <si>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</si>
  <si>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</si>
  <si>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</si>
  <si>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</si>
  <si>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</si>
  <si>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</si>
  <si>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</si>
  <si>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</si>
  <si>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</si>
  <si>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</si>
  <si>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</si>
  <si>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</si>
  <si>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</si>
  <si>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</si>
  <si>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</si>
  <si>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</si>
  <si>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</si>
  <si>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</si>
  <si>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</si>
  <si>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</si>
  <si>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</si>
  <si>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</si>
  <si>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</si>
  <si>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</si>
  <si>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</si>
  <si>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</si>
  <si>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</si>
  <si>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</si>
  <si>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</si>
  <si>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</si>
  <si>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</si>
  <si>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</si>
  <si>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</si>
  <si>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</si>
  <si>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</si>
  <si>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</si>
  <si>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</si>
  <si>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</si>
  <si>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</si>
  <si>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</si>
  <si>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</si>
  <si>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</si>
  <si>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</si>
  <si>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</si>
  <si>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</si>
  <si>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</si>
  <si>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</si>
  <si>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</si>
  <si>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</si>
  <si>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</si>
  <si>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</si>
  <si>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</si>
  <si>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</si>
  <si>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</si>
  <si>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</si>
  <si>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</si>
  <si>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</si>
  <si>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</si>
  <si>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</si>
  <si>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</si>
  <si>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</si>
  <si>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</si>
  <si>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</si>
  <si>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</si>
  <si>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</si>
  <si>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</si>
  <si>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</si>
  <si>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</si>
  <si>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</si>
  <si>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</si>
  <si>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</si>
  <si>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</si>
  <si>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</si>
  <si>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</si>
  <si>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</si>
  <si>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</si>
  <si>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</si>
  <si>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</si>
  <si>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</si>
  <si>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</si>
  <si>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</si>
  <si>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</si>
  <si>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</si>
  <si>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</si>
  <si>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</si>
  <si>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</si>
  <si>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</si>
  <si>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</si>
  <si>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</si>
  <si>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</si>
  <si>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</si>
  <si>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</si>
  <si>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</si>
  <si>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</si>
  <si>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</si>
  <si>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"Карский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</si>
  <si>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</si>
  <si>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</si>
  <si>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</si>
  <si>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</si>
  <si>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</si>
  <si>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</si>
  <si>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</si>
  <si>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</si>
  <si>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</si>
  <si>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</si>
  <si>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</si>
  <si>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</si>
  <si>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</si>
  <si>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</si>
  <si>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</si>
  <si>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</si>
  <si>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</si>
  <si>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</si>
  <si>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</si>
  <si>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</si>
  <si>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</si>
  <si>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</si>
  <si>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</si>
  <si>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</si>
  <si>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</si>
  <si>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</si>
  <si>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</si>
  <si>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</si>
  <si>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</si>
  <si>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</si>
  <si>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</si>
  <si>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</si>
  <si>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</si>
  <si>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</si>
  <si>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</si>
  <si>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</si>
  <si>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</si>
  <si>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</si>
  <si>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</si>
  <si>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</si>
  <si>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</si>
  <si>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</si>
  <si>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</si>
  <si>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</si>
  <si>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</si>
  <si>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</si>
  <si>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</si>
  <si>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</si>
  <si>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</si>
  <si>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</si>
  <si>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</si>
  <si>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</si>
  <si>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</si>
  <si>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</si>
  <si>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</si>
  <si>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</si>
  <si>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</si>
  <si>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</si>
  <si>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</si>
  <si>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</si>
  <si>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</si>
  <si>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</si>
  <si>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</si>
  <si>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Сельское поселение «Хоседа-Хардский сельсовет» Заполярного района Ненецкого автономного округа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</si>
  <si>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</si>
  <si>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</si>
  <si>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</si>
  <si>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</si>
  <si>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</si>
  <si>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</si>
  <si>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</si>
  <si>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</si>
  <si>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</si>
  <si>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</si>
  <si>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</si>
  <si>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</si>
  <si>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</si>
  <si>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</si>
  <si>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</si>
  <si>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</si>
  <si>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</si>
  <si>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</si>
  <si>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</si>
  <si>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</si>
  <si>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</si>
  <si>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</si>
  <si>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</si>
  <si>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</si>
  <si>
    <t xml:space="preserve">Капитальный ремонт наружной бытовой канализации в п. Амдерма </t>
  </si>
  <si>
    <t>11.2</t>
  </si>
  <si>
    <t>-</t>
  </si>
  <si>
    <t>4.1.30</t>
  </si>
  <si>
    <t>Подготовка (отсыпка) земельного участка и подъезда                 к нему для создания места (площадки) накопления твердых коммунальных отходов до 11 месяцев                         в с. Великовисочное Сельского поселения «Великовисочный сельсовет» ЗР НАО</t>
  </si>
  <si>
    <t>4.1.31</t>
  </si>
  <si>
    <t>Сельское поселение «Великовисочный сельсовет» Заполярного района Ненецкого автономного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</si>
</sst>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_р_._-;\-* #,##0_р_._-;_-* &quot;-&quot;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70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vertical="center" wrapText="1"/>
    </xf>
    <xf numFmtId="168" fontId="6" fillId="0" borderId="1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9" fontId="6" fillId="0" borderId="1" xfId="1" applyNumberFormat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9" fontId="6" fillId="0" borderId="1" xfId="4" applyNumberFormat="1" applyFont="1" applyFill="1" applyBorder="1" applyAlignment="1">
      <alignment vertical="center"/>
    </xf>
    <xf numFmtId="166" fontId="8" fillId="0" borderId="3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169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1" fontId="6" fillId="0" borderId="1" xfId="1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/>
    </xf>
    <xf numFmtId="173" fontId="6" fillId="0" borderId="1" xfId="0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9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5" fontId="6" fillId="0" borderId="6" xfId="1" applyNumberFormat="1" applyFont="1" applyFill="1" applyBorder="1" applyAlignment="1">
      <alignment vertical="center"/>
    </xf>
    <xf numFmtId="170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 vertical="center"/>
    </xf>
    <xf numFmtId="168" fontId="10" fillId="0" borderId="3" xfId="0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166" fontId="6" fillId="0" borderId="3" xfId="1" applyNumberFormat="1" applyFont="1" applyFill="1" applyBorder="1" applyAlignment="1">
      <alignment vertical="center" wrapText="1"/>
    </xf>
    <xf numFmtId="164" fontId="6" fillId="0" borderId="3" xfId="1" applyNumberFormat="1" applyFont="1" applyFill="1" applyBorder="1" applyAlignment="1">
      <alignment vertical="center"/>
    </xf>
    <xf numFmtId="166" fontId="6" fillId="0" borderId="3" xfId="1" applyNumberFormat="1" applyFont="1" applyFill="1" applyBorder="1" applyAlignment="1">
      <alignment vertical="center"/>
    </xf>
    <xf numFmtId="169" fontId="6" fillId="0" borderId="3" xfId="4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169" fontId="8" fillId="0" borderId="1" xfId="4" applyNumberFormat="1" applyFont="1" applyFill="1" applyBorder="1" applyAlignment="1">
      <alignment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view="pageBreakPreview" topLeftCell="A4" zoomScaleNormal="100" zoomScaleSheetLayoutView="100" workbookViewId="0">
      <selection activeCell="B8" sqref="B8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90" t="s">
        <v>53</v>
      </c>
      <c r="L1" s="90"/>
      <c r="M1" s="90"/>
      <c r="N1" s="90"/>
      <c r="O1" s="90"/>
    </row>
    <row r="2" spans="1:15" ht="27" customHeight="1" x14ac:dyDescent="0.25">
      <c r="A2" s="91" t="s">
        <v>52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5" ht="36.75" customHeight="1" x14ac:dyDescent="0.25">
      <c r="A3" s="89" t="s">
        <v>26</v>
      </c>
      <c r="B3" s="89" t="s">
        <v>27</v>
      </c>
      <c r="C3" s="89" t="s">
        <v>28</v>
      </c>
      <c r="D3" s="89" t="s">
        <v>29</v>
      </c>
      <c r="E3" s="89" t="s">
        <v>30</v>
      </c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15" ht="53.25" customHeight="1" x14ac:dyDescent="0.25">
      <c r="A4" s="89"/>
      <c r="B4" s="89"/>
      <c r="C4" s="89"/>
      <c r="D4" s="89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293</v>
      </c>
      <c r="B5" s="67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86" t="s">
        <v>104</v>
      </c>
      <c r="B6" s="68" t="s">
        <v>57</v>
      </c>
      <c r="C6" s="3" t="s">
        <v>31</v>
      </c>
      <c r="D6" s="3">
        <v>0</v>
      </c>
      <c r="E6" s="11">
        <v>0</v>
      </c>
      <c r="F6" s="52">
        <v>0</v>
      </c>
      <c r="G6" s="51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87"/>
      <c r="B7" s="68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86" t="s">
        <v>151</v>
      </c>
      <c r="B8" s="68" t="s">
        <v>150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10.5</v>
      </c>
      <c r="K8" s="4">
        <v>0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87"/>
      <c r="B9" s="68" t="s">
        <v>216</v>
      </c>
      <c r="C9" s="3" t="s">
        <v>217</v>
      </c>
      <c r="D9" s="3">
        <v>0</v>
      </c>
      <c r="E9" s="4">
        <v>0</v>
      </c>
      <c r="F9" s="4">
        <v>302</v>
      </c>
      <c r="G9" s="4">
        <v>233.3</v>
      </c>
      <c r="H9" s="4">
        <v>278.8</v>
      </c>
      <c r="I9" s="4">
        <f>278.8-55.8</f>
        <v>223</v>
      </c>
      <c r="J9" s="4">
        <f>278.8-55.8</f>
        <v>223</v>
      </c>
      <c r="K9" s="4">
        <v>0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86" t="s">
        <v>105</v>
      </c>
      <c r="B10" s="68" t="s">
        <v>106</v>
      </c>
      <c r="C10" s="3" t="s">
        <v>60</v>
      </c>
      <c r="D10" s="3">
        <v>28</v>
      </c>
      <c r="E10" s="3">
        <v>57</v>
      </c>
      <c r="F10" s="15">
        <v>87</v>
      </c>
      <c r="G10" s="55">
        <v>25</v>
      </c>
      <c r="H10" s="63">
        <v>17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88"/>
      <c r="B11" s="68" t="s">
        <v>327</v>
      </c>
      <c r="C11" s="3" t="s">
        <v>60</v>
      </c>
      <c r="D11" s="4">
        <v>0</v>
      </c>
      <c r="E11" s="4">
        <v>0</v>
      </c>
      <c r="F11" s="4">
        <v>0</v>
      </c>
      <c r="G11" s="55">
        <v>24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88"/>
      <c r="B12" s="68" t="s">
        <v>309</v>
      </c>
      <c r="C12" s="3" t="s">
        <v>60</v>
      </c>
      <c r="D12" s="4">
        <v>0</v>
      </c>
      <c r="E12" s="4">
        <v>0</v>
      </c>
      <c r="F12" s="4">
        <v>0</v>
      </c>
      <c r="G12" s="55">
        <v>30</v>
      </c>
      <c r="H12" s="63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87"/>
      <c r="B13" s="68" t="s">
        <v>220</v>
      </c>
      <c r="C13" s="3" t="s">
        <v>60</v>
      </c>
      <c r="D13" s="3">
        <v>28</v>
      </c>
      <c r="E13" s="3">
        <v>153</v>
      </c>
      <c r="F13" s="16">
        <v>236</v>
      </c>
      <c r="G13" s="16">
        <v>308</v>
      </c>
      <c r="H13" s="16">
        <v>323</v>
      </c>
      <c r="I13" s="16">
        <v>323</v>
      </c>
      <c r="J13" s="16">
        <v>323</v>
      </c>
      <c r="K13" s="16">
        <v>323</v>
      </c>
      <c r="L13" s="16">
        <v>323</v>
      </c>
      <c r="M13" s="16">
        <v>323</v>
      </c>
      <c r="N13" s="16">
        <v>323</v>
      </c>
      <c r="O13" s="16">
        <v>323</v>
      </c>
    </row>
    <row r="14" spans="1:15" ht="75" x14ac:dyDescent="0.25">
      <c r="A14" s="57" t="s">
        <v>210</v>
      </c>
      <c r="B14" s="68" t="s">
        <v>207</v>
      </c>
      <c r="C14" s="3" t="s">
        <v>208</v>
      </c>
      <c r="D14" s="4">
        <v>0</v>
      </c>
      <c r="E14" s="4">
        <v>0</v>
      </c>
      <c r="F14" s="15">
        <v>2</v>
      </c>
      <c r="G14" s="63">
        <f>3-1</f>
        <v>2</v>
      </c>
      <c r="H14" s="63">
        <f>1+1</f>
        <v>2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">
        <v>2</v>
      </c>
      <c r="E15" s="7">
        <v>10</v>
      </c>
      <c r="F15" s="15">
        <v>1</v>
      </c>
      <c r="G15" s="4">
        <v>0</v>
      </c>
      <c r="H15" s="63">
        <v>1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84" t="s">
        <v>129</v>
      </c>
      <c r="B16" s="10" t="s">
        <v>130</v>
      </c>
      <c r="C16" s="7" t="s">
        <v>60</v>
      </c>
      <c r="D16" s="7">
        <v>2</v>
      </c>
      <c r="E16" s="7">
        <v>10</v>
      </c>
      <c r="F16" s="15">
        <v>9</v>
      </c>
      <c r="G16" s="63">
        <v>11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85"/>
      <c r="B17" s="10" t="s">
        <v>310</v>
      </c>
      <c r="C17" s="7" t="s">
        <v>60</v>
      </c>
      <c r="D17" s="4">
        <v>0</v>
      </c>
      <c r="E17" s="4">
        <v>0</v>
      </c>
      <c r="F17" s="4">
        <v>0</v>
      </c>
      <c r="G17" s="63">
        <v>8</v>
      </c>
      <c r="H17" s="63">
        <v>1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">
        <v>1</v>
      </c>
      <c r="E18" s="7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84" t="s">
        <v>294</v>
      </c>
      <c r="B19" s="10" t="s">
        <v>295</v>
      </c>
      <c r="C19" s="7" t="s">
        <v>296</v>
      </c>
      <c r="D19" s="69">
        <v>0</v>
      </c>
      <c r="E19" s="69">
        <v>0</v>
      </c>
      <c r="F19" s="4">
        <v>0</v>
      </c>
      <c r="G19" s="63">
        <v>2</v>
      </c>
      <c r="H19" s="63">
        <v>1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85"/>
      <c r="B20" s="10" t="s">
        <v>337</v>
      </c>
      <c r="C20" s="7" t="s">
        <v>31</v>
      </c>
      <c r="D20" s="69">
        <v>0</v>
      </c>
      <c r="E20" s="69">
        <v>0</v>
      </c>
      <c r="F20" s="4">
        <v>0</v>
      </c>
      <c r="G20" s="63">
        <v>0</v>
      </c>
      <c r="H20" s="63">
        <v>1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45" x14ac:dyDescent="0.25">
      <c r="A21" s="6" t="s">
        <v>334</v>
      </c>
      <c r="B21" s="10" t="s">
        <v>335</v>
      </c>
      <c r="C21" s="7" t="s">
        <v>55</v>
      </c>
      <c r="D21" s="69">
        <v>0</v>
      </c>
      <c r="E21" s="69">
        <v>0</v>
      </c>
      <c r="F21" s="4">
        <v>0</v>
      </c>
      <c r="G21" s="63">
        <v>0</v>
      </c>
      <c r="H21" s="63">
        <v>100</v>
      </c>
      <c r="I21" s="63">
        <v>100</v>
      </c>
      <c r="J21" s="63">
        <v>100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ht="45" x14ac:dyDescent="0.25">
      <c r="A22" s="76" t="s">
        <v>328</v>
      </c>
      <c r="B22" s="79" t="s">
        <v>325</v>
      </c>
      <c r="C22" s="78" t="s">
        <v>326</v>
      </c>
      <c r="D22" s="69">
        <v>0</v>
      </c>
      <c r="E22" s="69">
        <v>0</v>
      </c>
      <c r="F22" s="4">
        <v>0</v>
      </c>
      <c r="G22" s="77">
        <f>307/1000</f>
        <v>0.307</v>
      </c>
      <c r="H22" s="4" t="s">
        <v>340</v>
      </c>
      <c r="I22" s="4">
        <v>2.6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</row>
  </sheetData>
  <mergeCells count="12">
    <mergeCell ref="K1:O1"/>
    <mergeCell ref="A2:O2"/>
    <mergeCell ref="A3:A4"/>
    <mergeCell ref="B3:B4"/>
    <mergeCell ref="C3:C4"/>
    <mergeCell ref="D3:D4"/>
    <mergeCell ref="A19:A20"/>
    <mergeCell ref="A16:A17"/>
    <mergeCell ref="A6:A7"/>
    <mergeCell ref="A10:A13"/>
    <mergeCell ref="E3:O3"/>
    <mergeCell ref="A8:A9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51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AD10" sqref="AD10"/>
    </sheetView>
  </sheetViews>
  <sheetFormatPr defaultRowHeight="16.5" outlineLevelCol="1" x14ac:dyDescent="0.25"/>
  <cols>
    <col min="1" max="1" width="7.5703125" style="17" customWidth="1"/>
    <col min="2" max="2" width="44.28515625" style="18" customWidth="1"/>
    <col min="3" max="3" width="25" style="18" customWidth="1"/>
    <col min="4" max="4" width="25.71093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4" style="20" customWidth="1" collapsed="1"/>
    <col min="26" max="26" width="13.5703125" style="18" hidden="1" customWidth="1" outlineLevel="1"/>
    <col min="27" max="27" width="14.4257812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3.85546875" style="20" customWidth="1" collapsed="1"/>
    <col min="36" max="36" width="15" style="18" hidden="1" customWidth="1" outlineLevel="1"/>
    <col min="37" max="37" width="13.85546875" style="18" customWidth="1"/>
    <col min="38" max="38" width="14.140625" style="18" customWidth="1"/>
    <col min="39" max="39" width="15.7109375" style="22" customWidth="1"/>
    <col min="40" max="40" width="12.28515625" style="20" customWidth="1" collapsed="1"/>
    <col min="41" max="41" width="15" style="18" hidden="1" customWidth="1" outlineLevel="1"/>
    <col min="42" max="42" width="15" style="18" customWidth="1"/>
    <col min="43" max="43" width="12.71093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108" t="s">
        <v>54</v>
      </c>
      <c r="BK1" s="108"/>
      <c r="BL1" s="108"/>
    </row>
    <row r="2" spans="1:67" ht="25.5" customHeight="1" x14ac:dyDescent="0.25">
      <c r="BJ2" s="108"/>
      <c r="BK2" s="108"/>
      <c r="BL2" s="108"/>
    </row>
    <row r="3" spans="1:67" ht="30.75" customHeight="1" x14ac:dyDescent="0.25">
      <c r="A3" s="103" t="s">
        <v>37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8"/>
      <c r="AR3" s="18"/>
      <c r="AS3" s="18"/>
      <c r="AW3" s="18"/>
      <c r="AX3" s="18"/>
      <c r="BB3" s="18"/>
      <c r="BC3" s="18"/>
      <c r="BG3" s="18"/>
      <c r="BH3" s="18"/>
      <c r="BJ3" s="108"/>
      <c r="BK3" s="108"/>
      <c r="BL3" s="108"/>
      <c r="BM3" s="23"/>
      <c r="BN3" s="23"/>
      <c r="BO3" s="23"/>
    </row>
    <row r="4" spans="1:67" x14ac:dyDescent="0.25">
      <c r="E4" s="24"/>
    </row>
    <row r="5" spans="1:67" x14ac:dyDescent="0.25">
      <c r="A5" s="104" t="s">
        <v>0</v>
      </c>
      <c r="B5" s="92" t="s">
        <v>1</v>
      </c>
      <c r="C5" s="92" t="s">
        <v>2</v>
      </c>
      <c r="D5" s="92" t="s">
        <v>3</v>
      </c>
      <c r="E5" s="105" t="s">
        <v>4</v>
      </c>
      <c r="F5" s="105"/>
      <c r="G5" s="105"/>
      <c r="H5" s="105"/>
      <c r="I5" s="105"/>
      <c r="J5" s="105" t="s">
        <v>5</v>
      </c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104"/>
      <c r="B6" s="92"/>
      <c r="C6" s="92"/>
      <c r="D6" s="92"/>
      <c r="E6" s="105"/>
      <c r="F6" s="105"/>
      <c r="G6" s="105"/>
      <c r="H6" s="105"/>
      <c r="I6" s="105"/>
      <c r="J6" s="105" t="s">
        <v>6</v>
      </c>
      <c r="K6" s="105"/>
      <c r="L6" s="105"/>
      <c r="M6" s="105"/>
      <c r="N6" s="105"/>
      <c r="O6" s="105" t="s">
        <v>7</v>
      </c>
      <c r="P6" s="105"/>
      <c r="Q6" s="105"/>
      <c r="R6" s="105"/>
      <c r="S6" s="105"/>
      <c r="T6" s="105" t="s">
        <v>8</v>
      </c>
      <c r="U6" s="105"/>
      <c r="V6" s="105"/>
      <c r="W6" s="105"/>
      <c r="X6" s="105"/>
      <c r="Y6" s="105" t="s">
        <v>9</v>
      </c>
      <c r="Z6" s="105"/>
      <c r="AA6" s="105"/>
      <c r="AB6" s="105"/>
      <c r="AC6" s="105"/>
      <c r="AD6" s="105" t="s">
        <v>10</v>
      </c>
      <c r="AE6" s="105"/>
      <c r="AF6" s="105"/>
      <c r="AG6" s="105"/>
      <c r="AH6" s="105"/>
      <c r="AI6" s="105" t="s">
        <v>11</v>
      </c>
      <c r="AJ6" s="105"/>
      <c r="AK6" s="105"/>
      <c r="AL6" s="105"/>
      <c r="AM6" s="105"/>
      <c r="AN6" s="105" t="s">
        <v>12</v>
      </c>
      <c r="AO6" s="105"/>
      <c r="AP6" s="105"/>
      <c r="AQ6" s="105"/>
      <c r="AR6" s="105"/>
      <c r="AS6" s="105" t="s">
        <v>13</v>
      </c>
      <c r="AT6" s="105"/>
      <c r="AU6" s="105"/>
      <c r="AV6" s="105"/>
      <c r="AW6" s="105"/>
      <c r="AX6" s="105" t="s">
        <v>14</v>
      </c>
      <c r="AY6" s="105"/>
      <c r="AZ6" s="105"/>
      <c r="BA6" s="105"/>
      <c r="BB6" s="105"/>
      <c r="BC6" s="105" t="s">
        <v>15</v>
      </c>
      <c r="BD6" s="105"/>
      <c r="BE6" s="105"/>
      <c r="BF6" s="105"/>
      <c r="BG6" s="105"/>
      <c r="BH6" s="105" t="s">
        <v>16</v>
      </c>
      <c r="BI6" s="105"/>
      <c r="BJ6" s="105"/>
      <c r="BK6" s="105"/>
      <c r="BL6" s="105"/>
    </row>
    <row r="7" spans="1:67" x14ac:dyDescent="0.25">
      <c r="A7" s="104"/>
      <c r="B7" s="92"/>
      <c r="C7" s="92"/>
      <c r="D7" s="92"/>
      <c r="E7" s="107" t="s">
        <v>17</v>
      </c>
      <c r="F7" s="106" t="s">
        <v>18</v>
      </c>
      <c r="G7" s="106"/>
      <c r="H7" s="106"/>
      <c r="I7" s="106"/>
      <c r="J7" s="107" t="s">
        <v>17</v>
      </c>
      <c r="K7" s="106" t="s">
        <v>18</v>
      </c>
      <c r="L7" s="106"/>
      <c r="M7" s="106"/>
      <c r="N7" s="106"/>
      <c r="O7" s="107" t="s">
        <v>17</v>
      </c>
      <c r="P7" s="106" t="s">
        <v>18</v>
      </c>
      <c r="Q7" s="106"/>
      <c r="R7" s="106"/>
      <c r="S7" s="106"/>
      <c r="T7" s="107" t="s">
        <v>17</v>
      </c>
      <c r="U7" s="106" t="s">
        <v>18</v>
      </c>
      <c r="V7" s="106"/>
      <c r="W7" s="106"/>
      <c r="X7" s="106"/>
      <c r="Y7" s="107" t="s">
        <v>17</v>
      </c>
      <c r="Z7" s="106" t="s">
        <v>18</v>
      </c>
      <c r="AA7" s="106"/>
      <c r="AB7" s="106"/>
      <c r="AC7" s="106"/>
      <c r="AD7" s="107" t="s">
        <v>17</v>
      </c>
      <c r="AE7" s="106" t="s">
        <v>18</v>
      </c>
      <c r="AF7" s="106"/>
      <c r="AG7" s="106"/>
      <c r="AH7" s="106"/>
      <c r="AI7" s="107" t="s">
        <v>17</v>
      </c>
      <c r="AJ7" s="106" t="s">
        <v>18</v>
      </c>
      <c r="AK7" s="106"/>
      <c r="AL7" s="106"/>
      <c r="AM7" s="106"/>
      <c r="AN7" s="107" t="s">
        <v>17</v>
      </c>
      <c r="AO7" s="106" t="s">
        <v>18</v>
      </c>
      <c r="AP7" s="106"/>
      <c r="AQ7" s="106"/>
      <c r="AR7" s="106"/>
      <c r="AS7" s="107" t="s">
        <v>17</v>
      </c>
      <c r="AT7" s="106" t="s">
        <v>18</v>
      </c>
      <c r="AU7" s="106"/>
      <c r="AV7" s="106"/>
      <c r="AW7" s="106"/>
      <c r="AX7" s="107" t="s">
        <v>17</v>
      </c>
      <c r="AY7" s="106" t="s">
        <v>18</v>
      </c>
      <c r="AZ7" s="106"/>
      <c r="BA7" s="106"/>
      <c r="BB7" s="106"/>
      <c r="BC7" s="107" t="s">
        <v>17</v>
      </c>
      <c r="BD7" s="106" t="s">
        <v>18</v>
      </c>
      <c r="BE7" s="106"/>
      <c r="BF7" s="106"/>
      <c r="BG7" s="106"/>
      <c r="BH7" s="107" t="s">
        <v>17</v>
      </c>
      <c r="BI7" s="106" t="s">
        <v>18</v>
      </c>
      <c r="BJ7" s="106"/>
      <c r="BK7" s="106"/>
      <c r="BL7" s="106"/>
    </row>
    <row r="8" spans="1:67" s="19" customFormat="1" ht="35.25" customHeight="1" x14ac:dyDescent="0.25">
      <c r="A8" s="104"/>
      <c r="B8" s="92"/>
      <c r="C8" s="92"/>
      <c r="D8" s="92"/>
      <c r="E8" s="107"/>
      <c r="F8" s="80" t="s">
        <v>19</v>
      </c>
      <c r="G8" s="80" t="s">
        <v>20</v>
      </c>
      <c r="H8" s="80" t="s">
        <v>21</v>
      </c>
      <c r="I8" s="80" t="s">
        <v>22</v>
      </c>
      <c r="J8" s="107"/>
      <c r="K8" s="80" t="s">
        <v>19</v>
      </c>
      <c r="L8" s="80" t="s">
        <v>20</v>
      </c>
      <c r="M8" s="80" t="s">
        <v>21</v>
      </c>
      <c r="N8" s="80" t="s">
        <v>22</v>
      </c>
      <c r="O8" s="107"/>
      <c r="P8" s="80" t="s">
        <v>19</v>
      </c>
      <c r="Q8" s="80" t="s">
        <v>20</v>
      </c>
      <c r="R8" s="80" t="s">
        <v>21</v>
      </c>
      <c r="S8" s="80" t="s">
        <v>22</v>
      </c>
      <c r="T8" s="107"/>
      <c r="U8" s="80" t="s">
        <v>19</v>
      </c>
      <c r="V8" s="80" t="s">
        <v>20</v>
      </c>
      <c r="W8" s="80" t="s">
        <v>21</v>
      </c>
      <c r="X8" s="80" t="s">
        <v>22</v>
      </c>
      <c r="Y8" s="107"/>
      <c r="Z8" s="80" t="s">
        <v>19</v>
      </c>
      <c r="AA8" s="80" t="s">
        <v>20</v>
      </c>
      <c r="AB8" s="80" t="s">
        <v>21</v>
      </c>
      <c r="AC8" s="80" t="s">
        <v>22</v>
      </c>
      <c r="AD8" s="107"/>
      <c r="AE8" s="80" t="s">
        <v>19</v>
      </c>
      <c r="AF8" s="80" t="s">
        <v>20</v>
      </c>
      <c r="AG8" s="80" t="s">
        <v>21</v>
      </c>
      <c r="AH8" s="80" t="s">
        <v>22</v>
      </c>
      <c r="AI8" s="107"/>
      <c r="AJ8" s="80" t="s">
        <v>19</v>
      </c>
      <c r="AK8" s="80" t="s">
        <v>20</v>
      </c>
      <c r="AL8" s="80" t="s">
        <v>21</v>
      </c>
      <c r="AM8" s="80" t="s">
        <v>22</v>
      </c>
      <c r="AN8" s="107"/>
      <c r="AO8" s="80" t="s">
        <v>19</v>
      </c>
      <c r="AP8" s="80" t="s">
        <v>20</v>
      </c>
      <c r="AQ8" s="80" t="s">
        <v>21</v>
      </c>
      <c r="AR8" s="80" t="s">
        <v>22</v>
      </c>
      <c r="AS8" s="107"/>
      <c r="AT8" s="80" t="s">
        <v>19</v>
      </c>
      <c r="AU8" s="80" t="s">
        <v>20</v>
      </c>
      <c r="AV8" s="80" t="s">
        <v>21</v>
      </c>
      <c r="AW8" s="80" t="s">
        <v>22</v>
      </c>
      <c r="AX8" s="107"/>
      <c r="AY8" s="80" t="s">
        <v>19</v>
      </c>
      <c r="AZ8" s="80" t="s">
        <v>20</v>
      </c>
      <c r="BA8" s="80" t="s">
        <v>21</v>
      </c>
      <c r="BB8" s="80" t="s">
        <v>22</v>
      </c>
      <c r="BC8" s="107"/>
      <c r="BD8" s="80" t="s">
        <v>19</v>
      </c>
      <c r="BE8" s="80" t="s">
        <v>20</v>
      </c>
      <c r="BF8" s="80" t="s">
        <v>21</v>
      </c>
      <c r="BG8" s="80" t="s">
        <v>22</v>
      </c>
      <c r="BH8" s="107"/>
      <c r="BI8" s="80" t="s">
        <v>19</v>
      </c>
      <c r="BJ8" s="80" t="s">
        <v>20</v>
      </c>
      <c r="BK8" s="80" t="s">
        <v>21</v>
      </c>
      <c r="BL8" s="80" t="s">
        <v>22</v>
      </c>
    </row>
    <row r="9" spans="1:67" s="19" customFormat="1" x14ac:dyDescent="0.25">
      <c r="A9" s="81">
        <v>1</v>
      </c>
      <c r="B9" s="80">
        <v>2</v>
      </c>
      <c r="C9" s="80">
        <v>3</v>
      </c>
      <c r="D9" s="80">
        <v>4</v>
      </c>
      <c r="E9" s="80">
        <v>5</v>
      </c>
      <c r="F9" s="81">
        <v>6</v>
      </c>
      <c r="G9" s="80">
        <v>6</v>
      </c>
      <c r="H9" s="80">
        <v>7</v>
      </c>
      <c r="I9" s="80">
        <v>8</v>
      </c>
      <c r="J9" s="80">
        <v>9</v>
      </c>
      <c r="K9" s="81">
        <v>11</v>
      </c>
      <c r="L9" s="80">
        <v>10</v>
      </c>
      <c r="M9" s="80">
        <v>11</v>
      </c>
      <c r="N9" s="80">
        <v>12</v>
      </c>
      <c r="O9" s="80">
        <v>13</v>
      </c>
      <c r="P9" s="81">
        <v>16</v>
      </c>
      <c r="Q9" s="80">
        <v>14</v>
      </c>
      <c r="R9" s="80">
        <v>15</v>
      </c>
      <c r="S9" s="80">
        <v>16</v>
      </c>
      <c r="T9" s="80">
        <v>17</v>
      </c>
      <c r="U9" s="81">
        <v>21</v>
      </c>
      <c r="V9" s="80">
        <v>18</v>
      </c>
      <c r="W9" s="80">
        <v>19</v>
      </c>
      <c r="X9" s="80">
        <v>20</v>
      </c>
      <c r="Y9" s="80">
        <v>21</v>
      </c>
      <c r="Z9" s="81">
        <v>26</v>
      </c>
      <c r="AA9" s="80">
        <v>22</v>
      </c>
      <c r="AB9" s="80">
        <v>23</v>
      </c>
      <c r="AC9" s="80">
        <v>24</v>
      </c>
      <c r="AD9" s="80">
        <v>25</v>
      </c>
      <c r="AE9" s="81">
        <v>31</v>
      </c>
      <c r="AF9" s="80">
        <v>26</v>
      </c>
      <c r="AG9" s="80">
        <v>27</v>
      </c>
      <c r="AH9" s="80">
        <v>28</v>
      </c>
      <c r="AI9" s="80">
        <v>29</v>
      </c>
      <c r="AJ9" s="81">
        <v>36</v>
      </c>
      <c r="AK9" s="80">
        <v>30</v>
      </c>
      <c r="AL9" s="80">
        <v>31</v>
      </c>
      <c r="AM9" s="80">
        <v>32</v>
      </c>
      <c r="AN9" s="80">
        <v>33</v>
      </c>
      <c r="AO9" s="81">
        <v>41</v>
      </c>
      <c r="AP9" s="80">
        <v>34</v>
      </c>
      <c r="AQ9" s="80">
        <v>35</v>
      </c>
      <c r="AR9" s="80">
        <v>36</v>
      </c>
      <c r="AS9" s="80">
        <v>37</v>
      </c>
      <c r="AT9" s="81">
        <v>46</v>
      </c>
      <c r="AU9" s="80">
        <v>38</v>
      </c>
      <c r="AV9" s="80">
        <v>39</v>
      </c>
      <c r="AW9" s="80">
        <v>40</v>
      </c>
      <c r="AX9" s="80">
        <v>41</v>
      </c>
      <c r="AY9" s="81">
        <v>51</v>
      </c>
      <c r="AZ9" s="80">
        <v>42</v>
      </c>
      <c r="BA9" s="80">
        <v>43</v>
      </c>
      <c r="BB9" s="80">
        <v>44</v>
      </c>
      <c r="BC9" s="80">
        <v>45</v>
      </c>
      <c r="BD9" s="81">
        <v>56</v>
      </c>
      <c r="BE9" s="80">
        <v>46</v>
      </c>
      <c r="BF9" s="80">
        <v>47</v>
      </c>
      <c r="BG9" s="80">
        <v>48</v>
      </c>
      <c r="BH9" s="80">
        <v>49</v>
      </c>
      <c r="BI9" s="81">
        <v>61</v>
      </c>
      <c r="BJ9" s="80">
        <v>50</v>
      </c>
      <c r="BK9" s="80">
        <v>51</v>
      </c>
      <c r="BL9" s="80">
        <v>52</v>
      </c>
    </row>
    <row r="10" spans="1:67" s="27" customFormat="1" x14ac:dyDescent="0.25">
      <c r="A10" s="81"/>
      <c r="B10" s="92" t="s">
        <v>36</v>
      </c>
      <c r="C10" s="92"/>
      <c r="D10" s="92"/>
      <c r="E10" s="26">
        <f t="shared" ref="E10:AJ10" si="0">E11+E29+E31+E36+E86+E101+E112+E139+E142+E144+E149</f>
        <v>1103984.1000000001</v>
      </c>
      <c r="F10" s="26">
        <f t="shared" si="0"/>
        <v>0</v>
      </c>
      <c r="G10" s="26">
        <f t="shared" si="0"/>
        <v>225458.99999999997</v>
      </c>
      <c r="H10" s="26">
        <f t="shared" si="0"/>
        <v>877807.79999999993</v>
      </c>
      <c r="I10" s="26">
        <f t="shared" si="0"/>
        <v>717.3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210581.59999999998</v>
      </c>
      <c r="U10" s="26">
        <f t="shared" si="0"/>
        <v>0</v>
      </c>
      <c r="V10" s="26">
        <f t="shared" si="0"/>
        <v>80197.299999999988</v>
      </c>
      <c r="W10" s="26">
        <f t="shared" si="0"/>
        <v>130194.99999999999</v>
      </c>
      <c r="X10" s="26">
        <f t="shared" si="0"/>
        <v>189.3</v>
      </c>
      <c r="Y10" s="26">
        <f t="shared" si="0"/>
        <v>270551.80000000005</v>
      </c>
      <c r="Z10" s="26">
        <f t="shared" si="0"/>
        <v>0</v>
      </c>
      <c r="AA10" s="26">
        <f t="shared" si="0"/>
        <v>47054.9</v>
      </c>
      <c r="AB10" s="26">
        <f t="shared" si="0"/>
        <v>223496.9</v>
      </c>
      <c r="AC10" s="26">
        <f t="shared" si="0"/>
        <v>0</v>
      </c>
      <c r="AD10" s="26">
        <f t="shared" si="0"/>
        <v>206392.2</v>
      </c>
      <c r="AE10" s="26">
        <f t="shared" si="0"/>
        <v>0</v>
      </c>
      <c r="AF10" s="26">
        <f t="shared" si="0"/>
        <v>90079</v>
      </c>
      <c r="AG10" s="26">
        <f t="shared" si="0"/>
        <v>116313.20000000001</v>
      </c>
      <c r="AH10" s="26">
        <f t="shared" si="0"/>
        <v>0</v>
      </c>
      <c r="AI10" s="26">
        <f t="shared" si="0"/>
        <v>114503.40000000001</v>
      </c>
      <c r="AJ10" s="26">
        <f t="shared" si="0"/>
        <v>0</v>
      </c>
      <c r="AK10" s="26">
        <f t="shared" ref="AK10:BL10" si="1">AK11+AK29+AK31+AK36+AK86+AK101+AK112+AK139+AK142+AK144+AK149</f>
        <v>0</v>
      </c>
      <c r="AL10" s="26">
        <f t="shared" si="1"/>
        <v>114503.40000000001</v>
      </c>
      <c r="AM10" s="26">
        <f t="shared" si="1"/>
        <v>0</v>
      </c>
      <c r="AN10" s="26">
        <f t="shared" si="1"/>
        <v>9227.6</v>
      </c>
      <c r="AO10" s="26">
        <f t="shared" si="1"/>
        <v>0</v>
      </c>
      <c r="AP10" s="26">
        <f t="shared" si="1"/>
        <v>0</v>
      </c>
      <c r="AQ10" s="26">
        <f t="shared" si="1"/>
        <v>9227.6</v>
      </c>
      <c r="AR10" s="26">
        <f t="shared" si="1"/>
        <v>0</v>
      </c>
      <c r="AS10" s="26">
        <f t="shared" si="1"/>
        <v>9227.6</v>
      </c>
      <c r="AT10" s="26">
        <f t="shared" si="1"/>
        <v>0</v>
      </c>
      <c r="AU10" s="26">
        <f t="shared" si="1"/>
        <v>0</v>
      </c>
      <c r="AV10" s="26">
        <f t="shared" si="1"/>
        <v>9227.6</v>
      </c>
      <c r="AW10" s="26">
        <f t="shared" si="1"/>
        <v>0</v>
      </c>
      <c r="AX10" s="26">
        <f t="shared" si="1"/>
        <v>9227.6</v>
      </c>
      <c r="AY10" s="26">
        <f t="shared" si="1"/>
        <v>0</v>
      </c>
      <c r="AZ10" s="26">
        <f t="shared" si="1"/>
        <v>0</v>
      </c>
      <c r="BA10" s="26">
        <f t="shared" si="1"/>
        <v>9227.6</v>
      </c>
      <c r="BB10" s="26">
        <f t="shared" si="1"/>
        <v>0</v>
      </c>
      <c r="BC10" s="26">
        <f t="shared" si="1"/>
        <v>9227.6</v>
      </c>
      <c r="BD10" s="26">
        <f t="shared" si="1"/>
        <v>0</v>
      </c>
      <c r="BE10" s="26">
        <f t="shared" si="1"/>
        <v>0</v>
      </c>
      <c r="BF10" s="26">
        <f t="shared" si="1"/>
        <v>9227.6</v>
      </c>
      <c r="BG10" s="26">
        <f t="shared" si="1"/>
        <v>0</v>
      </c>
      <c r="BH10" s="26">
        <f t="shared" si="1"/>
        <v>9227.6</v>
      </c>
      <c r="BI10" s="26">
        <f t="shared" si="1"/>
        <v>0</v>
      </c>
      <c r="BJ10" s="26">
        <f t="shared" si="1"/>
        <v>0</v>
      </c>
      <c r="BK10" s="26">
        <f t="shared" si="1"/>
        <v>9227.6</v>
      </c>
      <c r="BL10" s="26">
        <f t="shared" si="1"/>
        <v>0</v>
      </c>
    </row>
    <row r="11" spans="1:67" s="27" customFormat="1" ht="87.75" customHeight="1" x14ac:dyDescent="0.25">
      <c r="A11" s="81" t="s">
        <v>23</v>
      </c>
      <c r="B11" s="109" t="s">
        <v>197</v>
      </c>
      <c r="C11" s="109"/>
      <c r="D11" s="109"/>
      <c r="E11" s="26">
        <f>SUM(E12:E28)</f>
        <v>38998.899999999994</v>
      </c>
      <c r="F11" s="26">
        <f t="shared" ref="F11" si="2">SUM(F12:F28)</f>
        <v>0</v>
      </c>
      <c r="G11" s="26">
        <f>SUM(G12:G28)</f>
        <v>0</v>
      </c>
      <c r="H11" s="26">
        <f>SUM(H12:H28)</f>
        <v>38998.899999999994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2344.7000000000003</v>
      </c>
      <c r="U11" s="26">
        <f t="shared" si="4"/>
        <v>0</v>
      </c>
      <c r="V11" s="26">
        <f t="shared" si="4"/>
        <v>0</v>
      </c>
      <c r="W11" s="26">
        <f t="shared" si="4"/>
        <v>2344.7000000000003</v>
      </c>
      <c r="X11" s="26">
        <f t="shared" si="4"/>
        <v>0</v>
      </c>
      <c r="Y11" s="26">
        <f t="shared" si="4"/>
        <v>3526.4</v>
      </c>
      <c r="Z11" s="26">
        <f>SUM(Z12:Z14)</f>
        <v>0</v>
      </c>
      <c r="AA11" s="26"/>
      <c r="AB11" s="26">
        <f t="shared" ref="AB11" si="5">SUM(AB12:AB28)</f>
        <v>3526.4</v>
      </c>
      <c r="AC11" s="26"/>
      <c r="AD11" s="26">
        <f t="shared" ref="AD11" si="6">SUM(AD12:AD28)</f>
        <v>3688.6</v>
      </c>
      <c r="AE11" s="26">
        <f>SUM(AE12:AE14)</f>
        <v>0</v>
      </c>
      <c r="AF11" s="26"/>
      <c r="AG11" s="26">
        <f t="shared" ref="AG11" si="7">SUM(AG12:AG28)</f>
        <v>3688.6</v>
      </c>
      <c r="AH11" s="26"/>
      <c r="AI11" s="26">
        <f t="shared" ref="AI11" si="8">SUM(AI12:AI28)</f>
        <v>3836.0000000000005</v>
      </c>
      <c r="AJ11" s="26">
        <f>SUM(AJ12:AJ14)</f>
        <v>0</v>
      </c>
      <c r="AK11" s="26"/>
      <c r="AL11" s="26">
        <f t="shared" ref="AL11" si="9">SUM(AL12:AL28)</f>
        <v>3836.0000000000005</v>
      </c>
      <c r="AM11" s="26"/>
      <c r="AN11" s="26">
        <f t="shared" ref="AN11" si="10">SUM(AN12:AN28)</f>
        <v>3836.0000000000005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3836.0000000000005</v>
      </c>
      <c r="AR11" s="26">
        <f t="shared" si="11"/>
        <v>0</v>
      </c>
      <c r="AS11" s="26">
        <f t="shared" ref="AS11" si="13">SUM(AS12:AS28)</f>
        <v>3836.0000000000005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3836.0000000000005</v>
      </c>
      <c r="AW11" s="26">
        <f t="shared" si="11"/>
        <v>0</v>
      </c>
      <c r="AX11" s="26">
        <f t="shared" ref="AX11" si="15">SUM(AX12:AX28)</f>
        <v>3836.0000000000005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3836.0000000000005</v>
      </c>
      <c r="BB11" s="26">
        <f t="shared" si="11"/>
        <v>0</v>
      </c>
      <c r="BC11" s="26">
        <f t="shared" ref="BC11" si="17">SUM(BC12:BC28)</f>
        <v>3836.0000000000005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3836.0000000000005</v>
      </c>
      <c r="BG11" s="26">
        <f t="shared" si="11"/>
        <v>0</v>
      </c>
      <c r="BH11" s="26">
        <f t="shared" ref="BH11" si="19">SUM(BH12:BH28)</f>
        <v>3836.0000000000005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3836.0000000000005</v>
      </c>
      <c r="BL11" s="26">
        <f t="shared" si="11"/>
        <v>0</v>
      </c>
    </row>
    <row r="12" spans="1:67" ht="33" x14ac:dyDescent="0.25">
      <c r="A12" s="28" t="s">
        <v>32</v>
      </c>
      <c r="B12" s="82" t="s">
        <v>231</v>
      </c>
      <c r="C12" s="30" t="s">
        <v>24</v>
      </c>
      <c r="D12" s="30" t="s">
        <v>38</v>
      </c>
      <c r="E12" s="31">
        <f>J12+O12+T12+Y12+AD12+AI12+AN12+AS12+AX12+BC12+BH12</f>
        <v>454.00000000000011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454.00000000000011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53">
        <f>W12</f>
        <v>0</v>
      </c>
      <c r="U12" s="33">
        <v>0</v>
      </c>
      <c r="V12" s="33">
        <v>0</v>
      </c>
      <c r="W12" s="56">
        <f>42.4-42.4</f>
        <v>0</v>
      </c>
      <c r="X12" s="33">
        <v>0</v>
      </c>
      <c r="Y12" s="32">
        <f>AB12</f>
        <v>42.8</v>
      </c>
      <c r="Z12" s="33">
        <v>0</v>
      </c>
      <c r="AA12" s="33">
        <v>0</v>
      </c>
      <c r="AB12" s="35">
        <v>42.8</v>
      </c>
      <c r="AC12" s="33">
        <v>0</v>
      </c>
      <c r="AD12" s="32">
        <f>AG12</f>
        <v>44.8</v>
      </c>
      <c r="AE12" s="33">
        <v>0</v>
      </c>
      <c r="AF12" s="33">
        <v>0</v>
      </c>
      <c r="AG12" s="35">
        <v>44.8</v>
      </c>
      <c r="AH12" s="33">
        <v>0</v>
      </c>
      <c r="AI12" s="32">
        <f>AL12</f>
        <v>46.6</v>
      </c>
      <c r="AJ12" s="33">
        <v>0</v>
      </c>
      <c r="AK12" s="33">
        <v>0</v>
      </c>
      <c r="AL12" s="35">
        <v>46.6</v>
      </c>
      <c r="AM12" s="33">
        <v>0</v>
      </c>
      <c r="AN12" s="32">
        <f>AQ12</f>
        <v>46.6</v>
      </c>
      <c r="AO12" s="33">
        <v>0</v>
      </c>
      <c r="AP12" s="33">
        <v>0</v>
      </c>
      <c r="AQ12" s="35">
        <v>46.6</v>
      </c>
      <c r="AR12" s="33">
        <v>0</v>
      </c>
      <c r="AS12" s="32">
        <f>AV12</f>
        <v>46.6</v>
      </c>
      <c r="AT12" s="33">
        <v>0</v>
      </c>
      <c r="AU12" s="33">
        <v>0</v>
      </c>
      <c r="AV12" s="35">
        <v>46.6</v>
      </c>
      <c r="AW12" s="33">
        <v>0</v>
      </c>
      <c r="AX12" s="32">
        <f>BA12</f>
        <v>46.6</v>
      </c>
      <c r="AY12" s="33">
        <v>0</v>
      </c>
      <c r="AZ12" s="33">
        <v>0</v>
      </c>
      <c r="BA12" s="35">
        <v>46.6</v>
      </c>
      <c r="BB12" s="33">
        <v>0</v>
      </c>
      <c r="BC12" s="32">
        <f>BF12</f>
        <v>46.6</v>
      </c>
      <c r="BD12" s="33">
        <v>0</v>
      </c>
      <c r="BE12" s="33">
        <v>0</v>
      </c>
      <c r="BF12" s="35">
        <v>46.6</v>
      </c>
      <c r="BG12" s="33">
        <v>0</v>
      </c>
      <c r="BH12" s="32">
        <f>BK12</f>
        <v>46.6</v>
      </c>
      <c r="BI12" s="33">
        <v>0</v>
      </c>
      <c r="BJ12" s="33">
        <v>0</v>
      </c>
      <c r="BK12" s="35">
        <v>46.6</v>
      </c>
      <c r="BL12" s="33">
        <v>0</v>
      </c>
    </row>
    <row r="13" spans="1:67" ht="33" x14ac:dyDescent="0.25">
      <c r="A13" s="28" t="s">
        <v>34</v>
      </c>
      <c r="B13" s="64" t="s">
        <v>232</v>
      </c>
      <c r="C13" s="30" t="s">
        <v>24</v>
      </c>
      <c r="D13" s="30" t="s">
        <v>38</v>
      </c>
      <c r="E13" s="31">
        <f t="shared" ref="E13:E28" si="22">J13+O13+T13+Y13+AD13+AI13+AN13+AS13+AX13+BC13+BH13</f>
        <v>2635.2999999999997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2635.2999999999997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0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0" si="30">AB13</f>
        <v>227.6</v>
      </c>
      <c r="Z13" s="33">
        <v>0</v>
      </c>
      <c r="AA13" s="33">
        <v>0</v>
      </c>
      <c r="AB13" s="35">
        <v>227.6</v>
      </c>
      <c r="AC13" s="33">
        <v>0</v>
      </c>
      <c r="AD13" s="32">
        <f t="shared" ref="AD13:AD28" si="31">AG13</f>
        <v>238.1</v>
      </c>
      <c r="AE13" s="33">
        <v>0</v>
      </c>
      <c r="AF13" s="33">
        <v>0</v>
      </c>
      <c r="AG13" s="35">
        <v>238.1</v>
      </c>
      <c r="AH13" s="33">
        <v>0</v>
      </c>
      <c r="AI13" s="32">
        <f t="shared" ref="AI13:AI28" si="32">AL13</f>
        <v>247.6</v>
      </c>
      <c r="AJ13" s="33">
        <v>0</v>
      </c>
      <c r="AK13" s="33">
        <v>0</v>
      </c>
      <c r="AL13" s="35">
        <v>247.6</v>
      </c>
      <c r="AM13" s="33">
        <v>0</v>
      </c>
      <c r="AN13" s="32">
        <f t="shared" ref="AN13:AN28" si="33">AQ13</f>
        <v>247.6</v>
      </c>
      <c r="AO13" s="33">
        <v>0</v>
      </c>
      <c r="AP13" s="33">
        <v>0</v>
      </c>
      <c r="AQ13" s="35">
        <v>247.6</v>
      </c>
      <c r="AR13" s="33">
        <v>0</v>
      </c>
      <c r="AS13" s="32">
        <f t="shared" ref="AS13:AS28" si="34">AV13</f>
        <v>247.6</v>
      </c>
      <c r="AT13" s="33">
        <v>0</v>
      </c>
      <c r="AU13" s="33">
        <v>0</v>
      </c>
      <c r="AV13" s="35">
        <v>247.6</v>
      </c>
      <c r="AW13" s="33">
        <v>0</v>
      </c>
      <c r="AX13" s="32">
        <f t="shared" ref="AX13:AX28" si="35">BA13</f>
        <v>247.6</v>
      </c>
      <c r="AY13" s="33">
        <v>0</v>
      </c>
      <c r="AZ13" s="33">
        <v>0</v>
      </c>
      <c r="BA13" s="35">
        <v>247.6</v>
      </c>
      <c r="BB13" s="33">
        <v>0</v>
      </c>
      <c r="BC13" s="32">
        <f t="shared" ref="BC13:BC28" si="36">BF13</f>
        <v>247.6</v>
      </c>
      <c r="BD13" s="33">
        <v>0</v>
      </c>
      <c r="BE13" s="33">
        <v>0</v>
      </c>
      <c r="BF13" s="35">
        <v>247.6</v>
      </c>
      <c r="BG13" s="33">
        <v>0</v>
      </c>
      <c r="BH13" s="32">
        <f t="shared" ref="BH13:BH28" si="37">BK13</f>
        <v>247.6</v>
      </c>
      <c r="BI13" s="33">
        <v>0</v>
      </c>
      <c r="BJ13" s="33">
        <v>0</v>
      </c>
      <c r="BK13" s="35">
        <v>247.6</v>
      </c>
      <c r="BL13" s="33">
        <v>0</v>
      </c>
    </row>
    <row r="14" spans="1:67" ht="33" x14ac:dyDescent="0.25">
      <c r="A14" s="28" t="s">
        <v>35</v>
      </c>
      <c r="B14" s="64" t="s">
        <v>241</v>
      </c>
      <c r="C14" s="30" t="s">
        <v>24</v>
      </c>
      <c r="D14" s="30" t="s">
        <v>38</v>
      </c>
      <c r="E14" s="31">
        <f t="shared" si="22"/>
        <v>4877.1999999999989</v>
      </c>
      <c r="F14" s="31">
        <f t="shared" si="23"/>
        <v>0</v>
      </c>
      <c r="G14" s="31">
        <f t="shared" si="24"/>
        <v>0</v>
      </c>
      <c r="H14" s="31">
        <f t="shared" si="25"/>
        <v>4877.1999999999989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425.8</v>
      </c>
      <c r="Z14" s="33">
        <v>0</v>
      </c>
      <c r="AA14" s="33">
        <v>0</v>
      </c>
      <c r="AB14" s="35">
        <v>425.8</v>
      </c>
      <c r="AC14" s="33">
        <v>0</v>
      </c>
      <c r="AD14" s="32">
        <f t="shared" si="31"/>
        <v>445.4</v>
      </c>
      <c r="AE14" s="33">
        <v>0</v>
      </c>
      <c r="AF14" s="33">
        <v>0</v>
      </c>
      <c r="AG14" s="35">
        <v>445.4</v>
      </c>
      <c r="AH14" s="33">
        <v>0</v>
      </c>
      <c r="AI14" s="32">
        <f t="shared" si="32"/>
        <v>463.2</v>
      </c>
      <c r="AJ14" s="33">
        <v>0</v>
      </c>
      <c r="AK14" s="33">
        <v>0</v>
      </c>
      <c r="AL14" s="35">
        <v>463.2</v>
      </c>
      <c r="AM14" s="33">
        <v>0</v>
      </c>
      <c r="AN14" s="32">
        <f t="shared" si="33"/>
        <v>463.2</v>
      </c>
      <c r="AO14" s="33">
        <v>0</v>
      </c>
      <c r="AP14" s="33">
        <v>0</v>
      </c>
      <c r="AQ14" s="35">
        <v>463.2</v>
      </c>
      <c r="AR14" s="33">
        <v>0</v>
      </c>
      <c r="AS14" s="32">
        <f t="shared" si="34"/>
        <v>463.2</v>
      </c>
      <c r="AT14" s="33">
        <v>0</v>
      </c>
      <c r="AU14" s="33">
        <v>0</v>
      </c>
      <c r="AV14" s="35">
        <v>463.2</v>
      </c>
      <c r="AW14" s="33">
        <v>0</v>
      </c>
      <c r="AX14" s="32">
        <f t="shared" si="35"/>
        <v>463.2</v>
      </c>
      <c r="AY14" s="33">
        <v>0</v>
      </c>
      <c r="AZ14" s="33">
        <v>0</v>
      </c>
      <c r="BA14" s="35">
        <v>463.2</v>
      </c>
      <c r="BB14" s="33">
        <v>0</v>
      </c>
      <c r="BC14" s="32">
        <f t="shared" si="36"/>
        <v>463.2</v>
      </c>
      <c r="BD14" s="33">
        <v>0</v>
      </c>
      <c r="BE14" s="33">
        <v>0</v>
      </c>
      <c r="BF14" s="35">
        <v>463.2</v>
      </c>
      <c r="BG14" s="33">
        <v>0</v>
      </c>
      <c r="BH14" s="32">
        <f t="shared" si="37"/>
        <v>463.2</v>
      </c>
      <c r="BI14" s="33">
        <v>0</v>
      </c>
      <c r="BJ14" s="33">
        <v>0</v>
      </c>
      <c r="BK14" s="35">
        <v>463.2</v>
      </c>
      <c r="BL14" s="33">
        <v>0</v>
      </c>
    </row>
    <row r="15" spans="1:67" ht="33" x14ac:dyDescent="0.25">
      <c r="A15" s="28" t="s">
        <v>39</v>
      </c>
      <c r="B15" s="82" t="s">
        <v>233</v>
      </c>
      <c r="C15" s="30" t="s">
        <v>24</v>
      </c>
      <c r="D15" s="30" t="s">
        <v>38</v>
      </c>
      <c r="E15" s="31">
        <f t="shared" si="22"/>
        <v>1923.0999999999997</v>
      </c>
      <c r="F15" s="31">
        <f t="shared" si="23"/>
        <v>0</v>
      </c>
      <c r="G15" s="31">
        <f t="shared" si="24"/>
        <v>0</v>
      </c>
      <c r="H15" s="31">
        <f t="shared" si="25"/>
        <v>1923.0999999999997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78.2</v>
      </c>
      <c r="U15" s="33">
        <v>0</v>
      </c>
      <c r="V15" s="33">
        <v>0</v>
      </c>
      <c r="W15" s="35">
        <f>169.4-91.2</f>
        <v>78.2</v>
      </c>
      <c r="X15" s="33">
        <v>0</v>
      </c>
      <c r="Y15" s="32">
        <f t="shared" si="30"/>
        <v>176.6</v>
      </c>
      <c r="Z15" s="33">
        <v>0</v>
      </c>
      <c r="AA15" s="33">
        <v>0</v>
      </c>
      <c r="AB15" s="35">
        <v>176.6</v>
      </c>
      <c r="AC15" s="33">
        <v>0</v>
      </c>
      <c r="AD15" s="32">
        <f t="shared" si="31"/>
        <v>184.7</v>
      </c>
      <c r="AE15" s="33">
        <v>0</v>
      </c>
      <c r="AF15" s="33">
        <v>0</v>
      </c>
      <c r="AG15" s="35">
        <v>184.7</v>
      </c>
      <c r="AH15" s="33">
        <v>0</v>
      </c>
      <c r="AI15" s="32">
        <f t="shared" si="32"/>
        <v>192.1</v>
      </c>
      <c r="AJ15" s="33">
        <v>0</v>
      </c>
      <c r="AK15" s="33">
        <v>0</v>
      </c>
      <c r="AL15" s="35">
        <v>192.1</v>
      </c>
      <c r="AM15" s="33">
        <v>0</v>
      </c>
      <c r="AN15" s="32">
        <f t="shared" si="33"/>
        <v>192.1</v>
      </c>
      <c r="AO15" s="33">
        <v>0</v>
      </c>
      <c r="AP15" s="33">
        <v>0</v>
      </c>
      <c r="AQ15" s="35">
        <v>192.1</v>
      </c>
      <c r="AR15" s="33">
        <v>0</v>
      </c>
      <c r="AS15" s="32">
        <f t="shared" si="34"/>
        <v>192.1</v>
      </c>
      <c r="AT15" s="33">
        <v>0</v>
      </c>
      <c r="AU15" s="33">
        <v>0</v>
      </c>
      <c r="AV15" s="35">
        <v>192.1</v>
      </c>
      <c r="AW15" s="33">
        <v>0</v>
      </c>
      <c r="AX15" s="32">
        <f t="shared" si="35"/>
        <v>192.1</v>
      </c>
      <c r="AY15" s="33">
        <v>0</v>
      </c>
      <c r="AZ15" s="33">
        <v>0</v>
      </c>
      <c r="BA15" s="35">
        <v>192.1</v>
      </c>
      <c r="BB15" s="33">
        <v>0</v>
      </c>
      <c r="BC15" s="32">
        <f t="shared" si="36"/>
        <v>192.1</v>
      </c>
      <c r="BD15" s="33">
        <v>0</v>
      </c>
      <c r="BE15" s="33">
        <v>0</v>
      </c>
      <c r="BF15" s="35">
        <v>192.1</v>
      </c>
      <c r="BG15" s="33">
        <v>0</v>
      </c>
      <c r="BH15" s="32">
        <f t="shared" si="37"/>
        <v>192.1</v>
      </c>
      <c r="BI15" s="33">
        <v>0</v>
      </c>
      <c r="BJ15" s="33">
        <v>0</v>
      </c>
      <c r="BK15" s="35">
        <v>192.1</v>
      </c>
      <c r="BL15" s="33">
        <v>0</v>
      </c>
    </row>
    <row r="16" spans="1:67" ht="33" x14ac:dyDescent="0.25">
      <c r="A16" s="28" t="s">
        <v>40</v>
      </c>
      <c r="B16" s="64" t="s">
        <v>242</v>
      </c>
      <c r="C16" s="30" t="s">
        <v>24</v>
      </c>
      <c r="D16" s="30" t="s">
        <v>38</v>
      </c>
      <c r="E16" s="31">
        <f t="shared" si="22"/>
        <v>1419.4000000000003</v>
      </c>
      <c r="F16" s="31">
        <f t="shared" si="23"/>
        <v>0</v>
      </c>
      <c r="G16" s="31">
        <f t="shared" si="24"/>
        <v>0</v>
      </c>
      <c r="H16" s="31">
        <f t="shared" si="25"/>
        <v>1419.4000000000003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53">
        <f t="shared" si="29"/>
        <v>0</v>
      </c>
      <c r="U16" s="33">
        <v>0</v>
      </c>
      <c r="V16" s="33">
        <v>0</v>
      </c>
      <c r="W16" s="56">
        <f>128.6-128.6</f>
        <v>0</v>
      </c>
      <c r="X16" s="33">
        <v>0</v>
      </c>
      <c r="Y16" s="32">
        <f t="shared" si="30"/>
        <v>134.4</v>
      </c>
      <c r="Z16" s="33">
        <v>0</v>
      </c>
      <c r="AA16" s="33">
        <v>0</v>
      </c>
      <c r="AB16" s="35">
        <v>134.4</v>
      </c>
      <c r="AC16" s="33">
        <v>0</v>
      </c>
      <c r="AD16" s="32">
        <f t="shared" si="31"/>
        <v>140.6</v>
      </c>
      <c r="AE16" s="33">
        <v>0</v>
      </c>
      <c r="AF16" s="33">
        <v>0</v>
      </c>
      <c r="AG16" s="35">
        <v>140.6</v>
      </c>
      <c r="AH16" s="33">
        <v>0</v>
      </c>
      <c r="AI16" s="32">
        <f t="shared" si="32"/>
        <v>146.19999999999999</v>
      </c>
      <c r="AJ16" s="33">
        <v>0</v>
      </c>
      <c r="AK16" s="33">
        <v>0</v>
      </c>
      <c r="AL16" s="35">
        <v>146.19999999999999</v>
      </c>
      <c r="AM16" s="33">
        <v>0</v>
      </c>
      <c r="AN16" s="32">
        <f t="shared" si="33"/>
        <v>146.19999999999999</v>
      </c>
      <c r="AO16" s="33">
        <v>0</v>
      </c>
      <c r="AP16" s="33">
        <v>0</v>
      </c>
      <c r="AQ16" s="35">
        <v>146.19999999999999</v>
      </c>
      <c r="AR16" s="33">
        <v>0</v>
      </c>
      <c r="AS16" s="32">
        <f t="shared" si="34"/>
        <v>146.19999999999999</v>
      </c>
      <c r="AT16" s="33">
        <v>0</v>
      </c>
      <c r="AU16" s="33">
        <v>0</v>
      </c>
      <c r="AV16" s="35">
        <v>146.19999999999999</v>
      </c>
      <c r="AW16" s="33">
        <v>0</v>
      </c>
      <c r="AX16" s="32">
        <f t="shared" si="35"/>
        <v>146.19999999999999</v>
      </c>
      <c r="AY16" s="33">
        <v>0</v>
      </c>
      <c r="AZ16" s="33">
        <v>0</v>
      </c>
      <c r="BA16" s="35">
        <v>146.19999999999999</v>
      </c>
      <c r="BB16" s="33">
        <v>0</v>
      </c>
      <c r="BC16" s="32">
        <f t="shared" si="36"/>
        <v>146.19999999999999</v>
      </c>
      <c r="BD16" s="33">
        <v>0</v>
      </c>
      <c r="BE16" s="33">
        <v>0</v>
      </c>
      <c r="BF16" s="35">
        <v>146.19999999999999</v>
      </c>
      <c r="BG16" s="33">
        <v>0</v>
      </c>
      <c r="BH16" s="32">
        <f t="shared" si="37"/>
        <v>146.19999999999999</v>
      </c>
      <c r="BI16" s="33">
        <v>0</v>
      </c>
      <c r="BJ16" s="33">
        <v>0</v>
      </c>
      <c r="BK16" s="35">
        <v>146.19999999999999</v>
      </c>
      <c r="BL16" s="33">
        <v>0</v>
      </c>
    </row>
    <row r="17" spans="1:64" ht="33" x14ac:dyDescent="0.25">
      <c r="A17" s="28" t="s">
        <v>41</v>
      </c>
      <c r="B17" s="64" t="s">
        <v>243</v>
      </c>
      <c r="C17" s="30" t="s">
        <v>24</v>
      </c>
      <c r="D17" s="30" t="s">
        <v>38</v>
      </c>
      <c r="E17" s="31">
        <f t="shared" si="22"/>
        <v>1144.9000000000001</v>
      </c>
      <c r="F17" s="31">
        <f t="shared" si="23"/>
        <v>0</v>
      </c>
      <c r="G17" s="31">
        <f t="shared" si="24"/>
        <v>0</v>
      </c>
      <c r="H17" s="31">
        <f t="shared" si="25"/>
        <v>1144.9000000000001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105.3</v>
      </c>
      <c r="AE17" s="33">
        <v>0</v>
      </c>
      <c r="AF17" s="33">
        <v>0</v>
      </c>
      <c r="AG17" s="35">
        <v>105.3</v>
      </c>
      <c r="AH17" s="33">
        <v>0</v>
      </c>
      <c r="AI17" s="32">
        <f t="shared" si="32"/>
        <v>109.5</v>
      </c>
      <c r="AJ17" s="33">
        <v>0</v>
      </c>
      <c r="AK17" s="33">
        <v>0</v>
      </c>
      <c r="AL17" s="35">
        <v>109.5</v>
      </c>
      <c r="AM17" s="33">
        <v>0</v>
      </c>
      <c r="AN17" s="32">
        <f t="shared" si="33"/>
        <v>109.5</v>
      </c>
      <c r="AO17" s="33">
        <v>0</v>
      </c>
      <c r="AP17" s="33">
        <v>0</v>
      </c>
      <c r="AQ17" s="35">
        <v>109.5</v>
      </c>
      <c r="AR17" s="33">
        <v>0</v>
      </c>
      <c r="AS17" s="32">
        <f t="shared" si="34"/>
        <v>109.5</v>
      </c>
      <c r="AT17" s="33">
        <v>0</v>
      </c>
      <c r="AU17" s="33">
        <v>0</v>
      </c>
      <c r="AV17" s="35">
        <v>109.5</v>
      </c>
      <c r="AW17" s="33">
        <v>0</v>
      </c>
      <c r="AX17" s="32">
        <f t="shared" si="35"/>
        <v>109.5</v>
      </c>
      <c r="AY17" s="33">
        <v>0</v>
      </c>
      <c r="AZ17" s="33">
        <v>0</v>
      </c>
      <c r="BA17" s="35">
        <v>109.5</v>
      </c>
      <c r="BB17" s="33">
        <v>0</v>
      </c>
      <c r="BC17" s="32">
        <f t="shared" si="36"/>
        <v>109.5</v>
      </c>
      <c r="BD17" s="33">
        <v>0</v>
      </c>
      <c r="BE17" s="33">
        <v>0</v>
      </c>
      <c r="BF17" s="35">
        <v>109.5</v>
      </c>
      <c r="BG17" s="33">
        <v>0</v>
      </c>
      <c r="BH17" s="32">
        <f t="shared" si="37"/>
        <v>109.5</v>
      </c>
      <c r="BI17" s="33">
        <v>0</v>
      </c>
      <c r="BJ17" s="33">
        <v>0</v>
      </c>
      <c r="BK17" s="35">
        <v>109.5</v>
      </c>
      <c r="BL17" s="33">
        <v>0</v>
      </c>
    </row>
    <row r="18" spans="1:64" ht="33" x14ac:dyDescent="0.25">
      <c r="A18" s="28" t="s">
        <v>42</v>
      </c>
      <c r="B18" s="82" t="s">
        <v>234</v>
      </c>
      <c r="C18" s="30" t="s">
        <v>24</v>
      </c>
      <c r="D18" s="30" t="s">
        <v>38</v>
      </c>
      <c r="E18" s="31">
        <f t="shared" si="22"/>
        <v>2708.6</v>
      </c>
      <c r="F18" s="31">
        <f t="shared" si="23"/>
        <v>0</v>
      </c>
      <c r="G18" s="31">
        <f t="shared" si="24"/>
        <v>0</v>
      </c>
      <c r="H18" s="31">
        <f t="shared" si="25"/>
        <v>2708.6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234.1</v>
      </c>
      <c r="Z18" s="33">
        <v>0</v>
      </c>
      <c r="AA18" s="33">
        <v>0</v>
      </c>
      <c r="AB18" s="35">
        <v>234.1</v>
      </c>
      <c r="AC18" s="33">
        <v>0</v>
      </c>
      <c r="AD18" s="32">
        <f t="shared" si="31"/>
        <v>244.9</v>
      </c>
      <c r="AE18" s="33">
        <v>0</v>
      </c>
      <c r="AF18" s="33">
        <v>0</v>
      </c>
      <c r="AG18" s="35">
        <v>244.9</v>
      </c>
      <c r="AH18" s="33">
        <v>0</v>
      </c>
      <c r="AI18" s="32">
        <f t="shared" si="32"/>
        <v>254.7</v>
      </c>
      <c r="AJ18" s="33">
        <v>0</v>
      </c>
      <c r="AK18" s="33">
        <v>0</v>
      </c>
      <c r="AL18" s="35">
        <v>254.7</v>
      </c>
      <c r="AM18" s="33">
        <v>0</v>
      </c>
      <c r="AN18" s="32">
        <f t="shared" si="33"/>
        <v>254.7</v>
      </c>
      <c r="AO18" s="33">
        <v>0</v>
      </c>
      <c r="AP18" s="33">
        <v>0</v>
      </c>
      <c r="AQ18" s="35">
        <v>254.7</v>
      </c>
      <c r="AR18" s="33">
        <v>0</v>
      </c>
      <c r="AS18" s="32">
        <f t="shared" si="34"/>
        <v>254.7</v>
      </c>
      <c r="AT18" s="33">
        <v>0</v>
      </c>
      <c r="AU18" s="33">
        <v>0</v>
      </c>
      <c r="AV18" s="35">
        <v>254.7</v>
      </c>
      <c r="AW18" s="33">
        <v>0</v>
      </c>
      <c r="AX18" s="32">
        <f t="shared" si="35"/>
        <v>254.7</v>
      </c>
      <c r="AY18" s="33">
        <v>0</v>
      </c>
      <c r="AZ18" s="33">
        <v>0</v>
      </c>
      <c r="BA18" s="35">
        <v>254.7</v>
      </c>
      <c r="BB18" s="33">
        <v>0</v>
      </c>
      <c r="BC18" s="32">
        <f t="shared" si="36"/>
        <v>254.7</v>
      </c>
      <c r="BD18" s="33">
        <v>0</v>
      </c>
      <c r="BE18" s="33">
        <v>0</v>
      </c>
      <c r="BF18" s="35">
        <v>254.7</v>
      </c>
      <c r="BG18" s="33">
        <v>0</v>
      </c>
      <c r="BH18" s="32">
        <f t="shared" si="37"/>
        <v>254.7</v>
      </c>
      <c r="BI18" s="33">
        <v>0</v>
      </c>
      <c r="BJ18" s="33">
        <v>0</v>
      </c>
      <c r="BK18" s="35">
        <v>254.7</v>
      </c>
      <c r="BL18" s="33">
        <v>0</v>
      </c>
    </row>
    <row r="19" spans="1:64" ht="33" x14ac:dyDescent="0.25">
      <c r="A19" s="28" t="s">
        <v>43</v>
      </c>
      <c r="B19" s="82" t="s">
        <v>215</v>
      </c>
      <c r="C19" s="30" t="s">
        <v>24</v>
      </c>
      <c r="D19" s="30" t="s">
        <v>38</v>
      </c>
      <c r="E19" s="31">
        <f t="shared" si="22"/>
        <v>2860.9000000000005</v>
      </c>
      <c r="F19" s="31">
        <f t="shared" si="23"/>
        <v>0</v>
      </c>
      <c r="G19" s="31">
        <f t="shared" si="24"/>
        <v>0</v>
      </c>
      <c r="H19" s="31">
        <f t="shared" si="25"/>
        <v>2860.9000000000005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248.5</v>
      </c>
      <c r="Z19" s="33">
        <v>0</v>
      </c>
      <c r="AA19" s="33">
        <v>0</v>
      </c>
      <c r="AB19" s="35">
        <v>248.5</v>
      </c>
      <c r="AC19" s="33">
        <v>0</v>
      </c>
      <c r="AD19" s="32">
        <f t="shared" si="31"/>
        <v>259.89999999999998</v>
      </c>
      <c r="AE19" s="33">
        <v>0</v>
      </c>
      <c r="AF19" s="33">
        <v>0</v>
      </c>
      <c r="AG19" s="35">
        <v>259.89999999999998</v>
      </c>
      <c r="AH19" s="33">
        <v>0</v>
      </c>
      <c r="AI19" s="32">
        <f t="shared" si="32"/>
        <v>270.3</v>
      </c>
      <c r="AJ19" s="33">
        <v>0</v>
      </c>
      <c r="AK19" s="33">
        <v>0</v>
      </c>
      <c r="AL19" s="35">
        <v>270.3</v>
      </c>
      <c r="AM19" s="33">
        <v>0</v>
      </c>
      <c r="AN19" s="32">
        <f t="shared" si="33"/>
        <v>270.3</v>
      </c>
      <c r="AO19" s="33">
        <v>0</v>
      </c>
      <c r="AP19" s="33">
        <v>0</v>
      </c>
      <c r="AQ19" s="35">
        <v>270.3</v>
      </c>
      <c r="AR19" s="33">
        <v>0</v>
      </c>
      <c r="AS19" s="32">
        <f t="shared" si="34"/>
        <v>270.3</v>
      </c>
      <c r="AT19" s="33">
        <v>0</v>
      </c>
      <c r="AU19" s="33">
        <v>0</v>
      </c>
      <c r="AV19" s="35">
        <v>270.3</v>
      </c>
      <c r="AW19" s="33">
        <v>0</v>
      </c>
      <c r="AX19" s="32">
        <f t="shared" si="35"/>
        <v>270.3</v>
      </c>
      <c r="AY19" s="33">
        <v>0</v>
      </c>
      <c r="AZ19" s="33">
        <v>0</v>
      </c>
      <c r="BA19" s="35">
        <v>270.3</v>
      </c>
      <c r="BB19" s="33">
        <v>0</v>
      </c>
      <c r="BC19" s="32">
        <f t="shared" si="36"/>
        <v>270.3</v>
      </c>
      <c r="BD19" s="33">
        <v>0</v>
      </c>
      <c r="BE19" s="33">
        <v>0</v>
      </c>
      <c r="BF19" s="35">
        <v>270.3</v>
      </c>
      <c r="BG19" s="33">
        <v>0</v>
      </c>
      <c r="BH19" s="32">
        <f t="shared" si="37"/>
        <v>270.3</v>
      </c>
      <c r="BI19" s="33">
        <v>0</v>
      </c>
      <c r="BJ19" s="33">
        <v>0</v>
      </c>
      <c r="BK19" s="35">
        <v>270.3</v>
      </c>
      <c r="BL19" s="33">
        <v>0</v>
      </c>
    </row>
    <row r="20" spans="1:64" ht="33" x14ac:dyDescent="0.25">
      <c r="A20" s="28" t="s">
        <v>44</v>
      </c>
      <c r="B20" s="82" t="s">
        <v>235</v>
      </c>
      <c r="C20" s="30" t="s">
        <v>24</v>
      </c>
      <c r="D20" s="30" t="s">
        <v>38</v>
      </c>
      <c r="E20" s="31">
        <f t="shared" si="22"/>
        <v>2793.4000000000005</v>
      </c>
      <c r="F20" s="31">
        <f t="shared" si="23"/>
        <v>0</v>
      </c>
      <c r="G20" s="31">
        <f t="shared" si="24"/>
        <v>0</v>
      </c>
      <c r="H20" s="31">
        <f t="shared" si="25"/>
        <v>2793.4000000000005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240.7</v>
      </c>
      <c r="Z20" s="33">
        <v>0</v>
      </c>
      <c r="AA20" s="33">
        <v>0</v>
      </c>
      <c r="AB20" s="35">
        <v>240.7</v>
      </c>
      <c r="AC20" s="33">
        <v>0</v>
      </c>
      <c r="AD20" s="32">
        <f t="shared" si="31"/>
        <v>251.8</v>
      </c>
      <c r="AE20" s="33">
        <v>0</v>
      </c>
      <c r="AF20" s="33">
        <v>0</v>
      </c>
      <c r="AG20" s="35">
        <v>251.8</v>
      </c>
      <c r="AH20" s="33">
        <v>0</v>
      </c>
      <c r="AI20" s="32">
        <f t="shared" si="32"/>
        <v>261.89999999999998</v>
      </c>
      <c r="AJ20" s="33">
        <v>0</v>
      </c>
      <c r="AK20" s="33">
        <v>0</v>
      </c>
      <c r="AL20" s="35">
        <v>261.89999999999998</v>
      </c>
      <c r="AM20" s="33">
        <v>0</v>
      </c>
      <c r="AN20" s="32">
        <f t="shared" si="33"/>
        <v>261.89999999999998</v>
      </c>
      <c r="AO20" s="33">
        <v>0</v>
      </c>
      <c r="AP20" s="33">
        <v>0</v>
      </c>
      <c r="AQ20" s="35">
        <v>261.89999999999998</v>
      </c>
      <c r="AR20" s="33">
        <v>0</v>
      </c>
      <c r="AS20" s="32">
        <f t="shared" si="34"/>
        <v>261.89999999999998</v>
      </c>
      <c r="AT20" s="33">
        <v>0</v>
      </c>
      <c r="AU20" s="33">
        <v>0</v>
      </c>
      <c r="AV20" s="35">
        <v>261.89999999999998</v>
      </c>
      <c r="AW20" s="33">
        <v>0</v>
      </c>
      <c r="AX20" s="32">
        <f t="shared" si="35"/>
        <v>261.89999999999998</v>
      </c>
      <c r="AY20" s="33">
        <v>0</v>
      </c>
      <c r="AZ20" s="33">
        <v>0</v>
      </c>
      <c r="BA20" s="35">
        <v>261.89999999999998</v>
      </c>
      <c r="BB20" s="33">
        <v>0</v>
      </c>
      <c r="BC20" s="32">
        <f t="shared" si="36"/>
        <v>261.89999999999998</v>
      </c>
      <c r="BD20" s="33">
        <v>0</v>
      </c>
      <c r="BE20" s="33">
        <v>0</v>
      </c>
      <c r="BF20" s="35">
        <v>261.89999999999998</v>
      </c>
      <c r="BG20" s="33">
        <v>0</v>
      </c>
      <c r="BH20" s="32">
        <f t="shared" si="37"/>
        <v>261.89999999999998</v>
      </c>
      <c r="BI20" s="33">
        <v>0</v>
      </c>
      <c r="BJ20" s="33">
        <v>0</v>
      </c>
      <c r="BK20" s="35">
        <v>261.89999999999998</v>
      </c>
      <c r="BL20" s="33">
        <v>0</v>
      </c>
    </row>
    <row r="21" spans="1:64" ht="33" x14ac:dyDescent="0.25">
      <c r="A21" s="28" t="s">
        <v>59</v>
      </c>
      <c r="B21" s="82" t="s">
        <v>236</v>
      </c>
      <c r="C21" s="30" t="s">
        <v>24</v>
      </c>
      <c r="D21" s="30" t="s">
        <v>38</v>
      </c>
      <c r="E21" s="31">
        <f t="shared" si="22"/>
        <v>5574.7999999999993</v>
      </c>
      <c r="F21" s="31">
        <f t="shared" si="23"/>
        <v>0</v>
      </c>
      <c r="G21" s="31">
        <f t="shared" si="24"/>
        <v>0</v>
      </c>
      <c r="H21" s="31">
        <f t="shared" si="25"/>
        <v>5574.7999999999993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486.2</v>
      </c>
      <c r="Z21" s="33">
        <v>0</v>
      </c>
      <c r="AA21" s="33">
        <v>0</v>
      </c>
      <c r="AB21" s="35">
        <v>486.2</v>
      </c>
      <c r="AC21" s="33">
        <v>0</v>
      </c>
      <c r="AD21" s="32">
        <f t="shared" si="31"/>
        <v>508.6</v>
      </c>
      <c r="AE21" s="33">
        <v>0</v>
      </c>
      <c r="AF21" s="33">
        <v>0</v>
      </c>
      <c r="AG21" s="35">
        <v>508.6</v>
      </c>
      <c r="AH21" s="33">
        <v>0</v>
      </c>
      <c r="AI21" s="32">
        <f t="shared" si="32"/>
        <v>528.9</v>
      </c>
      <c r="AJ21" s="33">
        <v>0</v>
      </c>
      <c r="AK21" s="33">
        <v>0</v>
      </c>
      <c r="AL21" s="35">
        <v>528.9</v>
      </c>
      <c r="AM21" s="33">
        <v>0</v>
      </c>
      <c r="AN21" s="32">
        <f t="shared" si="33"/>
        <v>528.9</v>
      </c>
      <c r="AO21" s="33">
        <v>0</v>
      </c>
      <c r="AP21" s="33">
        <v>0</v>
      </c>
      <c r="AQ21" s="35">
        <v>528.9</v>
      </c>
      <c r="AR21" s="33">
        <v>0</v>
      </c>
      <c r="AS21" s="32">
        <f t="shared" si="34"/>
        <v>528.9</v>
      </c>
      <c r="AT21" s="33">
        <v>0</v>
      </c>
      <c r="AU21" s="33">
        <v>0</v>
      </c>
      <c r="AV21" s="35">
        <v>528.9</v>
      </c>
      <c r="AW21" s="33">
        <v>0</v>
      </c>
      <c r="AX21" s="32">
        <f t="shared" si="35"/>
        <v>528.9</v>
      </c>
      <c r="AY21" s="33">
        <v>0</v>
      </c>
      <c r="AZ21" s="33">
        <v>0</v>
      </c>
      <c r="BA21" s="35">
        <v>528.9</v>
      </c>
      <c r="BB21" s="33">
        <v>0</v>
      </c>
      <c r="BC21" s="32">
        <f t="shared" si="36"/>
        <v>528.9</v>
      </c>
      <c r="BD21" s="33">
        <v>0</v>
      </c>
      <c r="BE21" s="33">
        <v>0</v>
      </c>
      <c r="BF21" s="35">
        <v>528.9</v>
      </c>
      <c r="BG21" s="33">
        <v>0</v>
      </c>
      <c r="BH21" s="32">
        <f t="shared" si="37"/>
        <v>528.9</v>
      </c>
      <c r="BI21" s="33">
        <v>0</v>
      </c>
      <c r="BJ21" s="33">
        <v>0</v>
      </c>
      <c r="BK21" s="35">
        <v>528.9</v>
      </c>
      <c r="BL21" s="33">
        <v>0</v>
      </c>
    </row>
    <row r="22" spans="1:64" ht="33" x14ac:dyDescent="0.25">
      <c r="A22" s="28" t="s">
        <v>45</v>
      </c>
      <c r="B22" s="82" t="s">
        <v>237</v>
      </c>
      <c r="C22" s="30" t="s">
        <v>24</v>
      </c>
      <c r="D22" s="30" t="s">
        <v>38</v>
      </c>
      <c r="E22" s="31">
        <f t="shared" si="22"/>
        <v>1640.2000000000003</v>
      </c>
      <c r="F22" s="31">
        <f t="shared" si="23"/>
        <v>0</v>
      </c>
      <c r="G22" s="31">
        <f t="shared" si="24"/>
        <v>0</v>
      </c>
      <c r="H22" s="31">
        <f t="shared" si="25"/>
        <v>1640.2000000000003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53.400000000000006</v>
      </c>
      <c r="U22" s="33">
        <v>0</v>
      </c>
      <c r="V22" s="33">
        <v>0</v>
      </c>
      <c r="W22" s="35">
        <f>157.9-104.5</f>
        <v>53.400000000000006</v>
      </c>
      <c r="X22" s="33">
        <v>0</v>
      </c>
      <c r="Y22" s="32">
        <f t="shared" si="30"/>
        <v>156.6</v>
      </c>
      <c r="Z22" s="33">
        <v>0</v>
      </c>
      <c r="AA22" s="33">
        <v>0</v>
      </c>
      <c r="AB22" s="35">
        <v>156.6</v>
      </c>
      <c r="AC22" s="33">
        <v>0</v>
      </c>
      <c r="AD22" s="32">
        <f t="shared" si="31"/>
        <v>163.80000000000001</v>
      </c>
      <c r="AE22" s="33">
        <v>0</v>
      </c>
      <c r="AF22" s="33">
        <v>0</v>
      </c>
      <c r="AG22" s="35">
        <v>163.80000000000001</v>
      </c>
      <c r="AH22" s="33">
        <v>0</v>
      </c>
      <c r="AI22" s="32">
        <f t="shared" si="32"/>
        <v>170.4</v>
      </c>
      <c r="AJ22" s="33">
        <v>0</v>
      </c>
      <c r="AK22" s="33">
        <v>0</v>
      </c>
      <c r="AL22" s="35">
        <v>170.4</v>
      </c>
      <c r="AM22" s="33">
        <v>0</v>
      </c>
      <c r="AN22" s="32">
        <f t="shared" si="33"/>
        <v>170.4</v>
      </c>
      <c r="AO22" s="33">
        <v>0</v>
      </c>
      <c r="AP22" s="33">
        <v>0</v>
      </c>
      <c r="AQ22" s="35">
        <v>170.4</v>
      </c>
      <c r="AR22" s="33">
        <v>0</v>
      </c>
      <c r="AS22" s="32">
        <f t="shared" si="34"/>
        <v>170.4</v>
      </c>
      <c r="AT22" s="33">
        <v>0</v>
      </c>
      <c r="AU22" s="33">
        <v>0</v>
      </c>
      <c r="AV22" s="35">
        <v>170.4</v>
      </c>
      <c r="AW22" s="33">
        <v>0</v>
      </c>
      <c r="AX22" s="32">
        <f t="shared" si="35"/>
        <v>170.4</v>
      </c>
      <c r="AY22" s="33">
        <v>0</v>
      </c>
      <c r="AZ22" s="33">
        <v>0</v>
      </c>
      <c r="BA22" s="35">
        <v>170.4</v>
      </c>
      <c r="BB22" s="33">
        <v>0</v>
      </c>
      <c r="BC22" s="32">
        <f t="shared" si="36"/>
        <v>170.4</v>
      </c>
      <c r="BD22" s="33">
        <v>0</v>
      </c>
      <c r="BE22" s="33">
        <v>0</v>
      </c>
      <c r="BF22" s="35">
        <v>170.4</v>
      </c>
      <c r="BG22" s="33">
        <v>0</v>
      </c>
      <c r="BH22" s="32">
        <f t="shared" si="37"/>
        <v>170.4</v>
      </c>
      <c r="BI22" s="33">
        <v>0</v>
      </c>
      <c r="BJ22" s="33">
        <v>0</v>
      </c>
      <c r="BK22" s="35">
        <v>170.4</v>
      </c>
      <c r="BL22" s="33">
        <v>0</v>
      </c>
    </row>
    <row r="23" spans="1:64" ht="33" x14ac:dyDescent="0.25">
      <c r="A23" s="28" t="s">
        <v>46</v>
      </c>
      <c r="B23" s="82" t="s">
        <v>238</v>
      </c>
      <c r="C23" s="30" t="s">
        <v>24</v>
      </c>
      <c r="D23" s="30" t="s">
        <v>38</v>
      </c>
      <c r="E23" s="31">
        <f t="shared" si="22"/>
        <v>2154.8999999999996</v>
      </c>
      <c r="F23" s="31">
        <f t="shared" si="23"/>
        <v>0</v>
      </c>
      <c r="G23" s="31">
        <f t="shared" si="24"/>
        <v>0</v>
      </c>
      <c r="H23" s="31">
        <f t="shared" si="25"/>
        <v>2154.8999999999996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187.4</v>
      </c>
      <c r="Z23" s="33">
        <v>0</v>
      </c>
      <c r="AA23" s="33">
        <v>0</v>
      </c>
      <c r="AB23" s="35">
        <v>187.4</v>
      </c>
      <c r="AC23" s="33">
        <v>0</v>
      </c>
      <c r="AD23" s="32">
        <f t="shared" si="31"/>
        <v>196</v>
      </c>
      <c r="AE23" s="33">
        <v>0</v>
      </c>
      <c r="AF23" s="33">
        <v>0</v>
      </c>
      <c r="AG23" s="35">
        <v>196</v>
      </c>
      <c r="AH23" s="33">
        <v>0</v>
      </c>
      <c r="AI23" s="32">
        <f t="shared" si="32"/>
        <v>203.8</v>
      </c>
      <c r="AJ23" s="33">
        <v>0</v>
      </c>
      <c r="AK23" s="33">
        <v>0</v>
      </c>
      <c r="AL23" s="35">
        <v>203.8</v>
      </c>
      <c r="AM23" s="33">
        <v>0</v>
      </c>
      <c r="AN23" s="32">
        <f t="shared" si="33"/>
        <v>203.8</v>
      </c>
      <c r="AO23" s="33">
        <v>0</v>
      </c>
      <c r="AP23" s="33">
        <v>0</v>
      </c>
      <c r="AQ23" s="35">
        <v>203.8</v>
      </c>
      <c r="AR23" s="33">
        <v>0</v>
      </c>
      <c r="AS23" s="32">
        <f t="shared" si="34"/>
        <v>203.8</v>
      </c>
      <c r="AT23" s="33">
        <v>0</v>
      </c>
      <c r="AU23" s="33">
        <v>0</v>
      </c>
      <c r="AV23" s="35">
        <v>203.8</v>
      </c>
      <c r="AW23" s="33">
        <v>0</v>
      </c>
      <c r="AX23" s="32">
        <f t="shared" si="35"/>
        <v>203.8</v>
      </c>
      <c r="AY23" s="33">
        <v>0</v>
      </c>
      <c r="AZ23" s="33">
        <v>0</v>
      </c>
      <c r="BA23" s="35">
        <v>203.8</v>
      </c>
      <c r="BB23" s="33">
        <v>0</v>
      </c>
      <c r="BC23" s="32">
        <f t="shared" si="36"/>
        <v>203.8</v>
      </c>
      <c r="BD23" s="33">
        <v>0</v>
      </c>
      <c r="BE23" s="33">
        <v>0</v>
      </c>
      <c r="BF23" s="35">
        <v>203.8</v>
      </c>
      <c r="BG23" s="33">
        <v>0</v>
      </c>
      <c r="BH23" s="32">
        <f t="shared" si="37"/>
        <v>203.8</v>
      </c>
      <c r="BI23" s="33">
        <v>0</v>
      </c>
      <c r="BJ23" s="33">
        <v>0</v>
      </c>
      <c r="BK23" s="35">
        <v>203.8</v>
      </c>
      <c r="BL23" s="33">
        <v>0</v>
      </c>
    </row>
    <row r="24" spans="1:64" ht="33" x14ac:dyDescent="0.25">
      <c r="A24" s="28" t="s">
        <v>47</v>
      </c>
      <c r="B24" s="82" t="s">
        <v>244</v>
      </c>
      <c r="C24" s="30" t="s">
        <v>24</v>
      </c>
      <c r="D24" s="30" t="s">
        <v>38</v>
      </c>
      <c r="E24" s="31">
        <f t="shared" si="22"/>
        <v>2126.0000000000005</v>
      </c>
      <c r="F24" s="31">
        <f t="shared" si="23"/>
        <v>0</v>
      </c>
      <c r="G24" s="31">
        <f t="shared" si="24"/>
        <v>0</v>
      </c>
      <c r="H24" s="31">
        <f t="shared" si="25"/>
        <v>2126.0000000000005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53">
        <f t="shared" si="29"/>
        <v>0</v>
      </c>
      <c r="U24" s="33">
        <v>0</v>
      </c>
      <c r="V24" s="33">
        <v>0</v>
      </c>
      <c r="W24" s="56">
        <f>214.6-214.6</f>
        <v>0</v>
      </c>
      <c r="X24" s="33">
        <v>0</v>
      </c>
      <c r="Y24" s="32">
        <f t="shared" si="30"/>
        <v>222.4</v>
      </c>
      <c r="Z24" s="33">
        <v>0</v>
      </c>
      <c r="AA24" s="33">
        <v>0</v>
      </c>
      <c r="AB24" s="35">
        <v>222.4</v>
      </c>
      <c r="AC24" s="33">
        <v>0</v>
      </c>
      <c r="AD24" s="32">
        <f t="shared" si="31"/>
        <v>232.6</v>
      </c>
      <c r="AE24" s="33">
        <v>0</v>
      </c>
      <c r="AF24" s="33">
        <v>0</v>
      </c>
      <c r="AG24" s="35">
        <v>232.6</v>
      </c>
      <c r="AH24" s="33">
        <v>0</v>
      </c>
      <c r="AI24" s="32">
        <f t="shared" si="32"/>
        <v>241.9</v>
      </c>
      <c r="AJ24" s="33">
        <v>0</v>
      </c>
      <c r="AK24" s="33">
        <v>0</v>
      </c>
      <c r="AL24" s="35">
        <v>241.9</v>
      </c>
      <c r="AM24" s="33">
        <v>0</v>
      </c>
      <c r="AN24" s="32">
        <f t="shared" si="33"/>
        <v>241.9</v>
      </c>
      <c r="AO24" s="33">
        <v>0</v>
      </c>
      <c r="AP24" s="33">
        <v>0</v>
      </c>
      <c r="AQ24" s="35">
        <v>241.9</v>
      </c>
      <c r="AR24" s="33">
        <v>0</v>
      </c>
      <c r="AS24" s="32">
        <f t="shared" si="34"/>
        <v>241.9</v>
      </c>
      <c r="AT24" s="33">
        <v>0</v>
      </c>
      <c r="AU24" s="33">
        <v>0</v>
      </c>
      <c r="AV24" s="35">
        <v>241.9</v>
      </c>
      <c r="AW24" s="33">
        <v>0</v>
      </c>
      <c r="AX24" s="32">
        <f t="shared" si="35"/>
        <v>241.9</v>
      </c>
      <c r="AY24" s="33">
        <v>0</v>
      </c>
      <c r="AZ24" s="33">
        <v>0</v>
      </c>
      <c r="BA24" s="35">
        <v>241.9</v>
      </c>
      <c r="BB24" s="33">
        <v>0</v>
      </c>
      <c r="BC24" s="32">
        <f t="shared" si="36"/>
        <v>241.9</v>
      </c>
      <c r="BD24" s="33">
        <v>0</v>
      </c>
      <c r="BE24" s="33">
        <v>0</v>
      </c>
      <c r="BF24" s="35">
        <v>241.9</v>
      </c>
      <c r="BG24" s="33">
        <v>0</v>
      </c>
      <c r="BH24" s="32">
        <f t="shared" si="37"/>
        <v>241.9</v>
      </c>
      <c r="BI24" s="33">
        <v>0</v>
      </c>
      <c r="BJ24" s="33">
        <v>0</v>
      </c>
      <c r="BK24" s="35">
        <v>241.9</v>
      </c>
      <c r="BL24" s="33">
        <v>0</v>
      </c>
    </row>
    <row r="25" spans="1:64" ht="33" x14ac:dyDescent="0.25">
      <c r="A25" s="28" t="s">
        <v>48</v>
      </c>
      <c r="B25" s="82" t="s">
        <v>245</v>
      </c>
      <c r="C25" s="30" t="s">
        <v>24</v>
      </c>
      <c r="D25" s="30" t="s">
        <v>38</v>
      </c>
      <c r="E25" s="31">
        <f t="shared" si="22"/>
        <v>2241.6999999999994</v>
      </c>
      <c r="F25" s="31">
        <f t="shared" si="23"/>
        <v>0</v>
      </c>
      <c r="G25" s="31">
        <f t="shared" si="24"/>
        <v>0</v>
      </c>
      <c r="H25" s="31">
        <f t="shared" si="25"/>
        <v>2241.6999999999994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53">
        <f t="shared" si="29"/>
        <v>0</v>
      </c>
      <c r="U25" s="33">
        <v>0</v>
      </c>
      <c r="V25" s="33">
        <v>0</v>
      </c>
      <c r="W25" s="56">
        <f>206.5-206.5</f>
        <v>0</v>
      </c>
      <c r="X25" s="33">
        <v>0</v>
      </c>
      <c r="Y25" s="32">
        <f t="shared" si="30"/>
        <v>213.9</v>
      </c>
      <c r="Z25" s="33">
        <v>0</v>
      </c>
      <c r="AA25" s="33">
        <v>0</v>
      </c>
      <c r="AB25" s="35">
        <v>213.9</v>
      </c>
      <c r="AC25" s="33">
        <v>0</v>
      </c>
      <c r="AD25" s="32">
        <f t="shared" si="31"/>
        <v>223.7</v>
      </c>
      <c r="AE25" s="33">
        <v>0</v>
      </c>
      <c r="AF25" s="33">
        <v>0</v>
      </c>
      <c r="AG25" s="35">
        <v>223.7</v>
      </c>
      <c r="AH25" s="33">
        <v>0</v>
      </c>
      <c r="AI25" s="32">
        <f t="shared" si="32"/>
        <v>232.6</v>
      </c>
      <c r="AJ25" s="33">
        <v>0</v>
      </c>
      <c r="AK25" s="33">
        <v>0</v>
      </c>
      <c r="AL25" s="35">
        <v>232.6</v>
      </c>
      <c r="AM25" s="33">
        <v>0</v>
      </c>
      <c r="AN25" s="32">
        <f t="shared" si="33"/>
        <v>232.6</v>
      </c>
      <c r="AO25" s="33">
        <v>0</v>
      </c>
      <c r="AP25" s="33">
        <v>0</v>
      </c>
      <c r="AQ25" s="35">
        <v>232.6</v>
      </c>
      <c r="AR25" s="33">
        <v>0</v>
      </c>
      <c r="AS25" s="32">
        <f t="shared" si="34"/>
        <v>232.6</v>
      </c>
      <c r="AT25" s="33">
        <v>0</v>
      </c>
      <c r="AU25" s="33">
        <v>0</v>
      </c>
      <c r="AV25" s="35">
        <v>232.6</v>
      </c>
      <c r="AW25" s="33">
        <v>0</v>
      </c>
      <c r="AX25" s="32">
        <f t="shared" si="35"/>
        <v>232.6</v>
      </c>
      <c r="AY25" s="33">
        <v>0</v>
      </c>
      <c r="AZ25" s="33">
        <v>0</v>
      </c>
      <c r="BA25" s="35">
        <v>232.6</v>
      </c>
      <c r="BB25" s="33">
        <v>0</v>
      </c>
      <c r="BC25" s="32">
        <f t="shared" si="36"/>
        <v>232.6</v>
      </c>
      <c r="BD25" s="33">
        <v>0</v>
      </c>
      <c r="BE25" s="33">
        <v>0</v>
      </c>
      <c r="BF25" s="35">
        <v>232.6</v>
      </c>
      <c r="BG25" s="33">
        <v>0</v>
      </c>
      <c r="BH25" s="32">
        <f t="shared" si="37"/>
        <v>232.6</v>
      </c>
      <c r="BI25" s="33">
        <v>0</v>
      </c>
      <c r="BJ25" s="33">
        <v>0</v>
      </c>
      <c r="BK25" s="35">
        <v>232.6</v>
      </c>
      <c r="BL25" s="33">
        <v>0</v>
      </c>
    </row>
    <row r="26" spans="1:64" ht="33" x14ac:dyDescent="0.25">
      <c r="A26" s="28" t="s">
        <v>49</v>
      </c>
      <c r="B26" s="82" t="s">
        <v>246</v>
      </c>
      <c r="C26" s="30" t="s">
        <v>24</v>
      </c>
      <c r="D26" s="30" t="s">
        <v>38</v>
      </c>
      <c r="E26" s="31">
        <f t="shared" si="22"/>
        <v>1614.4999999999998</v>
      </c>
      <c r="F26" s="31">
        <f t="shared" si="23"/>
        <v>0</v>
      </c>
      <c r="G26" s="31">
        <f t="shared" si="24"/>
        <v>0</v>
      </c>
      <c r="H26" s="31">
        <f t="shared" si="25"/>
        <v>1614.4999999999998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141.9</v>
      </c>
      <c r="Z26" s="33">
        <v>0</v>
      </c>
      <c r="AA26" s="33">
        <v>0</v>
      </c>
      <c r="AB26" s="35">
        <v>141.9</v>
      </c>
      <c r="AC26" s="33">
        <v>0</v>
      </c>
      <c r="AD26" s="32">
        <f t="shared" si="31"/>
        <v>148.4</v>
      </c>
      <c r="AE26" s="33">
        <v>0</v>
      </c>
      <c r="AF26" s="33">
        <v>0</v>
      </c>
      <c r="AG26" s="35">
        <v>148.4</v>
      </c>
      <c r="AH26" s="33">
        <v>0</v>
      </c>
      <c r="AI26" s="32">
        <f t="shared" si="32"/>
        <v>154.30000000000001</v>
      </c>
      <c r="AJ26" s="33">
        <v>0</v>
      </c>
      <c r="AK26" s="33">
        <v>0</v>
      </c>
      <c r="AL26" s="35">
        <v>154.30000000000001</v>
      </c>
      <c r="AM26" s="33">
        <v>0</v>
      </c>
      <c r="AN26" s="32">
        <f t="shared" si="33"/>
        <v>154.30000000000001</v>
      </c>
      <c r="AO26" s="33">
        <v>0</v>
      </c>
      <c r="AP26" s="33">
        <v>0</v>
      </c>
      <c r="AQ26" s="35">
        <v>154.30000000000001</v>
      </c>
      <c r="AR26" s="33">
        <v>0</v>
      </c>
      <c r="AS26" s="32">
        <f t="shared" si="34"/>
        <v>154.30000000000001</v>
      </c>
      <c r="AT26" s="33">
        <v>0</v>
      </c>
      <c r="AU26" s="33">
        <v>0</v>
      </c>
      <c r="AV26" s="35">
        <v>154.30000000000001</v>
      </c>
      <c r="AW26" s="33">
        <v>0</v>
      </c>
      <c r="AX26" s="32">
        <f t="shared" si="35"/>
        <v>154.30000000000001</v>
      </c>
      <c r="AY26" s="33">
        <v>0</v>
      </c>
      <c r="AZ26" s="33">
        <v>0</v>
      </c>
      <c r="BA26" s="35">
        <v>154.30000000000001</v>
      </c>
      <c r="BB26" s="33">
        <v>0</v>
      </c>
      <c r="BC26" s="32">
        <f t="shared" si="36"/>
        <v>154.30000000000001</v>
      </c>
      <c r="BD26" s="33">
        <v>0</v>
      </c>
      <c r="BE26" s="33">
        <v>0</v>
      </c>
      <c r="BF26" s="35">
        <v>154.30000000000001</v>
      </c>
      <c r="BG26" s="33">
        <v>0</v>
      </c>
      <c r="BH26" s="32">
        <f t="shared" si="37"/>
        <v>154.30000000000001</v>
      </c>
      <c r="BI26" s="33">
        <v>0</v>
      </c>
      <c r="BJ26" s="33">
        <v>0</v>
      </c>
      <c r="BK26" s="35">
        <v>154.30000000000001</v>
      </c>
      <c r="BL26" s="33">
        <v>0</v>
      </c>
    </row>
    <row r="27" spans="1:64" ht="33" x14ac:dyDescent="0.25">
      <c r="A27" s="28" t="s">
        <v>50</v>
      </c>
      <c r="B27" s="82" t="s">
        <v>239</v>
      </c>
      <c r="C27" s="30" t="s">
        <v>24</v>
      </c>
      <c r="D27" s="30" t="s">
        <v>38</v>
      </c>
      <c r="E27" s="31">
        <f t="shared" si="22"/>
        <v>1068.0000000000002</v>
      </c>
      <c r="F27" s="31">
        <f t="shared" si="23"/>
        <v>0</v>
      </c>
      <c r="G27" s="31">
        <f t="shared" si="24"/>
        <v>0</v>
      </c>
      <c r="H27" s="31">
        <f t="shared" si="25"/>
        <v>1068.0000000000002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53">
        <f t="shared" si="29"/>
        <v>0</v>
      </c>
      <c r="U27" s="33">
        <v>0</v>
      </c>
      <c r="V27" s="33">
        <v>0</v>
      </c>
      <c r="W27" s="56">
        <f>96.8-96.8</f>
        <v>0</v>
      </c>
      <c r="X27" s="33">
        <v>0</v>
      </c>
      <c r="Y27" s="32">
        <f>AB27</f>
        <v>101.7</v>
      </c>
      <c r="Z27" s="33">
        <v>0</v>
      </c>
      <c r="AA27" s="33">
        <v>0</v>
      </c>
      <c r="AB27" s="35">
        <v>101.7</v>
      </c>
      <c r="AC27" s="33">
        <v>0</v>
      </c>
      <c r="AD27" s="32">
        <f t="shared" si="31"/>
        <v>106.4</v>
      </c>
      <c r="AE27" s="33">
        <v>0</v>
      </c>
      <c r="AF27" s="33">
        <v>0</v>
      </c>
      <c r="AG27" s="35">
        <v>106.4</v>
      </c>
      <c r="AH27" s="33">
        <v>0</v>
      </c>
      <c r="AI27" s="32">
        <f t="shared" si="32"/>
        <v>110.7</v>
      </c>
      <c r="AJ27" s="33">
        <v>0</v>
      </c>
      <c r="AK27" s="33">
        <v>0</v>
      </c>
      <c r="AL27" s="35">
        <v>110.7</v>
      </c>
      <c r="AM27" s="33">
        <v>0</v>
      </c>
      <c r="AN27" s="32">
        <f t="shared" si="33"/>
        <v>110.7</v>
      </c>
      <c r="AO27" s="33">
        <v>0</v>
      </c>
      <c r="AP27" s="33">
        <v>0</v>
      </c>
      <c r="AQ27" s="35">
        <v>110.7</v>
      </c>
      <c r="AR27" s="33">
        <v>0</v>
      </c>
      <c r="AS27" s="32">
        <f t="shared" si="34"/>
        <v>110.7</v>
      </c>
      <c r="AT27" s="33">
        <v>0</v>
      </c>
      <c r="AU27" s="33">
        <v>0</v>
      </c>
      <c r="AV27" s="35">
        <v>110.7</v>
      </c>
      <c r="AW27" s="33">
        <v>0</v>
      </c>
      <c r="AX27" s="32">
        <f t="shared" si="35"/>
        <v>110.7</v>
      </c>
      <c r="AY27" s="33">
        <v>0</v>
      </c>
      <c r="AZ27" s="33">
        <v>0</v>
      </c>
      <c r="BA27" s="35">
        <v>110.7</v>
      </c>
      <c r="BB27" s="33">
        <v>0</v>
      </c>
      <c r="BC27" s="32">
        <f t="shared" si="36"/>
        <v>110.7</v>
      </c>
      <c r="BD27" s="33">
        <v>0</v>
      </c>
      <c r="BE27" s="33">
        <v>0</v>
      </c>
      <c r="BF27" s="35">
        <v>110.7</v>
      </c>
      <c r="BG27" s="33">
        <v>0</v>
      </c>
      <c r="BH27" s="32">
        <f t="shared" si="37"/>
        <v>110.7</v>
      </c>
      <c r="BI27" s="33">
        <v>0</v>
      </c>
      <c r="BJ27" s="33">
        <v>0</v>
      </c>
      <c r="BK27" s="35">
        <v>110.7</v>
      </c>
      <c r="BL27" s="33">
        <v>0</v>
      </c>
    </row>
    <row r="28" spans="1:64" ht="33" x14ac:dyDescent="0.25">
      <c r="A28" s="28" t="s">
        <v>51</v>
      </c>
      <c r="B28" s="82" t="s">
        <v>240</v>
      </c>
      <c r="C28" s="30" t="s">
        <v>24</v>
      </c>
      <c r="D28" s="30" t="s">
        <v>38</v>
      </c>
      <c r="E28" s="31">
        <f t="shared" si="22"/>
        <v>1761.9999999999998</v>
      </c>
      <c r="F28" s="31">
        <f t="shared" si="23"/>
        <v>0</v>
      </c>
      <c r="G28" s="31">
        <f t="shared" si="24"/>
        <v>0</v>
      </c>
      <c r="H28" s="31">
        <f t="shared" si="25"/>
        <v>1761.9999999999998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9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32">
        <f t="shared" si="30"/>
        <v>185.1</v>
      </c>
      <c r="Z28" s="33">
        <v>0</v>
      </c>
      <c r="AA28" s="33">
        <v>0</v>
      </c>
      <c r="AB28" s="35">
        <v>185.1</v>
      </c>
      <c r="AC28" s="33">
        <v>0</v>
      </c>
      <c r="AD28" s="32">
        <f t="shared" si="31"/>
        <v>193.6</v>
      </c>
      <c r="AE28" s="33">
        <v>0</v>
      </c>
      <c r="AF28" s="33">
        <v>0</v>
      </c>
      <c r="AG28" s="35">
        <v>193.6</v>
      </c>
      <c r="AH28" s="33">
        <v>0</v>
      </c>
      <c r="AI28" s="32">
        <f t="shared" si="32"/>
        <v>201.3</v>
      </c>
      <c r="AJ28" s="33">
        <v>0</v>
      </c>
      <c r="AK28" s="33">
        <v>0</v>
      </c>
      <c r="AL28" s="35">
        <v>201.3</v>
      </c>
      <c r="AM28" s="33">
        <v>0</v>
      </c>
      <c r="AN28" s="32">
        <f t="shared" si="33"/>
        <v>201.3</v>
      </c>
      <c r="AO28" s="33">
        <v>0</v>
      </c>
      <c r="AP28" s="33">
        <v>0</v>
      </c>
      <c r="AQ28" s="35">
        <v>201.3</v>
      </c>
      <c r="AR28" s="33">
        <v>0</v>
      </c>
      <c r="AS28" s="32">
        <f t="shared" si="34"/>
        <v>201.3</v>
      </c>
      <c r="AT28" s="33">
        <v>0</v>
      </c>
      <c r="AU28" s="33">
        <v>0</v>
      </c>
      <c r="AV28" s="35">
        <v>201.3</v>
      </c>
      <c r="AW28" s="33">
        <v>0</v>
      </c>
      <c r="AX28" s="32">
        <f t="shared" si="35"/>
        <v>201.3</v>
      </c>
      <c r="AY28" s="33">
        <v>0</v>
      </c>
      <c r="AZ28" s="33">
        <v>0</v>
      </c>
      <c r="BA28" s="35">
        <v>201.3</v>
      </c>
      <c r="BB28" s="33">
        <v>0</v>
      </c>
      <c r="BC28" s="32">
        <f t="shared" si="36"/>
        <v>201.3</v>
      </c>
      <c r="BD28" s="33">
        <v>0</v>
      </c>
      <c r="BE28" s="33">
        <v>0</v>
      </c>
      <c r="BF28" s="35">
        <v>201.3</v>
      </c>
      <c r="BG28" s="33">
        <v>0</v>
      </c>
      <c r="BH28" s="32">
        <f t="shared" si="37"/>
        <v>201.3</v>
      </c>
      <c r="BI28" s="33">
        <v>0</v>
      </c>
      <c r="BJ28" s="33">
        <v>0</v>
      </c>
      <c r="BK28" s="35">
        <v>201.3</v>
      </c>
      <c r="BL28" s="33">
        <v>0</v>
      </c>
    </row>
    <row r="29" spans="1:64" ht="37.5" customHeight="1" x14ac:dyDescent="0.25">
      <c r="A29" s="28" t="s">
        <v>25</v>
      </c>
      <c r="B29" s="92" t="s">
        <v>98</v>
      </c>
      <c r="C29" s="92"/>
      <c r="D29" s="92"/>
      <c r="E29" s="39">
        <f t="shared" ref="E29:AJ29" si="38">SUM(E30:E30)</f>
        <v>3501.7</v>
      </c>
      <c r="F29" s="39">
        <f t="shared" si="38"/>
        <v>0</v>
      </c>
      <c r="G29" s="39">
        <f t="shared" si="38"/>
        <v>0</v>
      </c>
      <c r="H29" s="39">
        <f t="shared" si="38"/>
        <v>3501.7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0</v>
      </c>
      <c r="U29" s="39">
        <f t="shared" si="38"/>
        <v>0</v>
      </c>
      <c r="V29" s="39">
        <f t="shared" si="38"/>
        <v>0</v>
      </c>
      <c r="W29" s="39">
        <f t="shared" si="38"/>
        <v>0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SUM(AK30:AK30)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65.25" customHeight="1" x14ac:dyDescent="0.25">
      <c r="A30" s="28" t="s">
        <v>33</v>
      </c>
      <c r="B30" s="36" t="s">
        <v>99</v>
      </c>
      <c r="C30" s="30" t="s">
        <v>24</v>
      </c>
      <c r="D30" s="30" t="s">
        <v>56</v>
      </c>
      <c r="E30" s="31">
        <f t="shared" ref="E30" si="40">J30+O30+T30+Y30+AD30+AI30+AN30+AS30+AX30</f>
        <v>3501.7</v>
      </c>
      <c r="F30" s="31">
        <f t="shared" ref="F30" si="41">K30+P30+U30+Z30+AE30+AJ30+AO30+AT30+AY30</f>
        <v>0</v>
      </c>
      <c r="G30" s="31">
        <f t="shared" ref="G30" si="42">L30+Q30+V30+AA30+AF30+AK30+AP30+AU30+AZ30</f>
        <v>0</v>
      </c>
      <c r="H30" s="31">
        <f t="shared" ref="H30" si="43">M30+R30+W30+AB30+AG30+AL30+AQ30+AV30+BA30</f>
        <v>3501.7</v>
      </c>
      <c r="I30" s="31">
        <f t="shared" ref="I30" si="44">N30+S30+X30+AC30+AH30+AM30+AR30+AW30+BB30</f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32">
        <f t="shared" si="28"/>
        <v>3501.7</v>
      </c>
      <c r="P30" s="40">
        <v>0</v>
      </c>
      <c r="Q30" s="40">
        <v>0</v>
      </c>
      <c r="R30" s="41">
        <v>3501.7</v>
      </c>
      <c r="S30" s="40">
        <v>0</v>
      </c>
      <c r="T30" s="33">
        <f>W30</f>
        <v>0</v>
      </c>
      <c r="U30" s="40">
        <v>0</v>
      </c>
      <c r="V30" s="40">
        <v>0</v>
      </c>
      <c r="W30" s="33">
        <v>0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" si="45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" si="46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" si="47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" si="48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" si="49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" si="50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" si="51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32.25" customHeight="1" x14ac:dyDescent="0.25">
      <c r="A31" s="28" t="s">
        <v>61</v>
      </c>
      <c r="B31" s="92" t="s">
        <v>149</v>
      </c>
      <c r="C31" s="92"/>
      <c r="D31" s="92"/>
      <c r="E31" s="39">
        <f>E32+E34</f>
        <v>375485.6</v>
      </c>
      <c r="F31" s="39">
        <f t="shared" ref="F31:BL31" si="52">F32+F34</f>
        <v>0</v>
      </c>
      <c r="G31" s="39">
        <f t="shared" si="52"/>
        <v>0</v>
      </c>
      <c r="H31" s="39">
        <f t="shared" si="52"/>
        <v>375485.6</v>
      </c>
      <c r="I31" s="39">
        <f t="shared" si="52"/>
        <v>0</v>
      </c>
      <c r="J31" s="39">
        <f t="shared" si="52"/>
        <v>36479.300000000003</v>
      </c>
      <c r="K31" s="39">
        <f t="shared" si="52"/>
        <v>0</v>
      </c>
      <c r="L31" s="39">
        <f t="shared" si="52"/>
        <v>0</v>
      </c>
      <c r="M31" s="39">
        <f t="shared" si="52"/>
        <v>36479.300000000003</v>
      </c>
      <c r="N31" s="39">
        <f t="shared" si="52"/>
        <v>0</v>
      </c>
      <c r="O31" s="39">
        <f t="shared" si="52"/>
        <v>78275.799999999988</v>
      </c>
      <c r="P31" s="39">
        <f t="shared" si="52"/>
        <v>0</v>
      </c>
      <c r="Q31" s="39">
        <f t="shared" si="52"/>
        <v>0</v>
      </c>
      <c r="R31" s="39">
        <f t="shared" si="52"/>
        <v>78275.799999999988</v>
      </c>
      <c r="S31" s="39">
        <f t="shared" si="52"/>
        <v>0</v>
      </c>
      <c r="T31" s="39">
        <f t="shared" si="52"/>
        <v>61664.999999999993</v>
      </c>
      <c r="U31" s="39">
        <f t="shared" si="52"/>
        <v>0</v>
      </c>
      <c r="V31" s="39">
        <f t="shared" si="52"/>
        <v>0</v>
      </c>
      <c r="W31" s="39">
        <f t="shared" si="52"/>
        <v>61664.999999999993</v>
      </c>
      <c r="X31" s="39">
        <f t="shared" si="52"/>
        <v>0</v>
      </c>
      <c r="Y31" s="39">
        <f t="shared" si="52"/>
        <v>73002</v>
      </c>
      <c r="Z31" s="39">
        <f t="shared" si="52"/>
        <v>0</v>
      </c>
      <c r="AA31" s="39">
        <f t="shared" si="52"/>
        <v>0</v>
      </c>
      <c r="AB31" s="39">
        <f t="shared" si="52"/>
        <v>73002</v>
      </c>
      <c r="AC31" s="39">
        <f t="shared" si="52"/>
        <v>0</v>
      </c>
      <c r="AD31" s="39">
        <f t="shared" si="52"/>
        <v>62233.700000000004</v>
      </c>
      <c r="AE31" s="39">
        <f t="shared" si="52"/>
        <v>0</v>
      </c>
      <c r="AF31" s="39">
        <f t="shared" si="52"/>
        <v>0</v>
      </c>
      <c r="AG31" s="39">
        <f t="shared" si="52"/>
        <v>62233.700000000004</v>
      </c>
      <c r="AH31" s="39">
        <f t="shared" si="52"/>
        <v>0</v>
      </c>
      <c r="AI31" s="39">
        <f t="shared" si="52"/>
        <v>63829.8</v>
      </c>
      <c r="AJ31" s="39">
        <f t="shared" si="52"/>
        <v>0</v>
      </c>
      <c r="AK31" s="39">
        <f t="shared" si="52"/>
        <v>0</v>
      </c>
      <c r="AL31" s="39">
        <f t="shared" si="52"/>
        <v>63829.8</v>
      </c>
      <c r="AM31" s="39">
        <f t="shared" si="52"/>
        <v>0</v>
      </c>
      <c r="AN31" s="39">
        <f t="shared" si="52"/>
        <v>0</v>
      </c>
      <c r="AO31" s="39">
        <f t="shared" si="52"/>
        <v>0</v>
      </c>
      <c r="AP31" s="39">
        <f t="shared" si="52"/>
        <v>0</v>
      </c>
      <c r="AQ31" s="39">
        <f t="shared" si="52"/>
        <v>0</v>
      </c>
      <c r="AR31" s="39">
        <f t="shared" si="52"/>
        <v>0</v>
      </c>
      <c r="AS31" s="39">
        <f t="shared" si="52"/>
        <v>0</v>
      </c>
      <c r="AT31" s="39">
        <f t="shared" si="52"/>
        <v>0</v>
      </c>
      <c r="AU31" s="39">
        <f t="shared" si="52"/>
        <v>0</v>
      </c>
      <c r="AV31" s="39">
        <f t="shared" si="52"/>
        <v>0</v>
      </c>
      <c r="AW31" s="39">
        <f t="shared" si="52"/>
        <v>0</v>
      </c>
      <c r="AX31" s="39">
        <f t="shared" si="52"/>
        <v>0</v>
      </c>
      <c r="AY31" s="39">
        <f t="shared" si="52"/>
        <v>0</v>
      </c>
      <c r="AZ31" s="39">
        <f t="shared" si="52"/>
        <v>0</v>
      </c>
      <c r="BA31" s="39">
        <f t="shared" si="52"/>
        <v>0</v>
      </c>
      <c r="BB31" s="39">
        <f t="shared" si="52"/>
        <v>0</v>
      </c>
      <c r="BC31" s="39">
        <f t="shared" si="52"/>
        <v>0</v>
      </c>
      <c r="BD31" s="39">
        <f t="shared" si="52"/>
        <v>0</v>
      </c>
      <c r="BE31" s="39">
        <f t="shared" si="52"/>
        <v>0</v>
      </c>
      <c r="BF31" s="39">
        <f t="shared" si="52"/>
        <v>0</v>
      </c>
      <c r="BG31" s="39">
        <f t="shared" si="52"/>
        <v>0</v>
      </c>
      <c r="BH31" s="39">
        <f t="shared" si="52"/>
        <v>0</v>
      </c>
      <c r="BI31" s="39">
        <f t="shared" si="52"/>
        <v>0</v>
      </c>
      <c r="BJ31" s="39">
        <f t="shared" si="52"/>
        <v>0</v>
      </c>
      <c r="BK31" s="39">
        <f t="shared" si="52"/>
        <v>0</v>
      </c>
      <c r="BL31" s="39">
        <f t="shared" si="52"/>
        <v>0</v>
      </c>
    </row>
    <row r="32" spans="1:64" ht="32.25" customHeight="1" x14ac:dyDescent="0.25">
      <c r="A32" s="28" t="s">
        <v>62</v>
      </c>
      <c r="B32" s="93" t="s">
        <v>134</v>
      </c>
      <c r="C32" s="94"/>
      <c r="D32" s="95"/>
      <c r="E32" s="39">
        <f>E33</f>
        <v>90131.8</v>
      </c>
      <c r="F32" s="39">
        <f t="shared" ref="F32:BL32" si="53">F33</f>
        <v>0</v>
      </c>
      <c r="G32" s="39">
        <f t="shared" si="53"/>
        <v>0</v>
      </c>
      <c r="H32" s="39">
        <f t="shared" si="53"/>
        <v>90131.8</v>
      </c>
      <c r="I32" s="39">
        <f t="shared" si="53"/>
        <v>0</v>
      </c>
      <c r="J32" s="39">
        <f t="shared" si="53"/>
        <v>29722.800000000003</v>
      </c>
      <c r="K32" s="39">
        <f t="shared" si="53"/>
        <v>0</v>
      </c>
      <c r="L32" s="39">
        <f t="shared" si="53"/>
        <v>0</v>
      </c>
      <c r="M32" s="39">
        <f t="shared" si="53"/>
        <v>29722.800000000003</v>
      </c>
      <c r="N32" s="39">
        <f t="shared" si="53"/>
        <v>0</v>
      </c>
      <c r="O32" s="42">
        <f>R32</f>
        <v>13770.9</v>
      </c>
      <c r="P32" s="39">
        <f t="shared" si="53"/>
        <v>0</v>
      </c>
      <c r="Q32" s="39">
        <f t="shared" si="53"/>
        <v>0</v>
      </c>
      <c r="R32" s="39">
        <f t="shared" si="53"/>
        <v>13770.9</v>
      </c>
      <c r="S32" s="39">
        <f t="shared" si="53"/>
        <v>0</v>
      </c>
      <c r="T32" s="39">
        <f t="shared" si="53"/>
        <v>13101.6</v>
      </c>
      <c r="U32" s="39">
        <f t="shared" si="53"/>
        <v>0</v>
      </c>
      <c r="V32" s="39">
        <f t="shared" si="53"/>
        <v>0</v>
      </c>
      <c r="W32" s="39">
        <f t="shared" si="53"/>
        <v>13101.6</v>
      </c>
      <c r="X32" s="39">
        <f t="shared" si="53"/>
        <v>0</v>
      </c>
      <c r="Y32" s="39">
        <f t="shared" si="53"/>
        <v>11638.2</v>
      </c>
      <c r="Z32" s="39">
        <f t="shared" si="53"/>
        <v>0</v>
      </c>
      <c r="AA32" s="39">
        <f t="shared" si="53"/>
        <v>0</v>
      </c>
      <c r="AB32" s="39">
        <f t="shared" si="53"/>
        <v>11638.2</v>
      </c>
      <c r="AC32" s="39">
        <f t="shared" si="53"/>
        <v>0</v>
      </c>
      <c r="AD32" s="39">
        <f t="shared" si="53"/>
        <v>11172.6</v>
      </c>
      <c r="AE32" s="39">
        <f t="shared" si="53"/>
        <v>0</v>
      </c>
      <c r="AF32" s="39">
        <f t="shared" si="53"/>
        <v>0</v>
      </c>
      <c r="AG32" s="39">
        <f t="shared" si="53"/>
        <v>11172.6</v>
      </c>
      <c r="AH32" s="39">
        <f t="shared" si="53"/>
        <v>0</v>
      </c>
      <c r="AI32" s="39">
        <f t="shared" si="53"/>
        <v>10725.7</v>
      </c>
      <c r="AJ32" s="39">
        <f t="shared" si="53"/>
        <v>0</v>
      </c>
      <c r="AK32" s="39">
        <f t="shared" si="53"/>
        <v>0</v>
      </c>
      <c r="AL32" s="39">
        <f t="shared" si="53"/>
        <v>10725.7</v>
      </c>
      <c r="AM32" s="39">
        <f t="shared" si="53"/>
        <v>0</v>
      </c>
      <c r="AN32" s="39">
        <f t="shared" si="53"/>
        <v>0</v>
      </c>
      <c r="AO32" s="39">
        <f t="shared" si="53"/>
        <v>0</v>
      </c>
      <c r="AP32" s="39">
        <f t="shared" si="53"/>
        <v>0</v>
      </c>
      <c r="AQ32" s="39">
        <f t="shared" si="53"/>
        <v>0</v>
      </c>
      <c r="AR32" s="39">
        <f t="shared" si="53"/>
        <v>0</v>
      </c>
      <c r="AS32" s="39">
        <f t="shared" si="53"/>
        <v>0</v>
      </c>
      <c r="AT32" s="39">
        <f t="shared" si="53"/>
        <v>0</v>
      </c>
      <c r="AU32" s="39">
        <f t="shared" si="53"/>
        <v>0</v>
      </c>
      <c r="AV32" s="39">
        <f t="shared" si="53"/>
        <v>0</v>
      </c>
      <c r="AW32" s="39">
        <f t="shared" si="53"/>
        <v>0</v>
      </c>
      <c r="AX32" s="39">
        <f t="shared" si="53"/>
        <v>0</v>
      </c>
      <c r="AY32" s="39">
        <f t="shared" si="53"/>
        <v>0</v>
      </c>
      <c r="AZ32" s="39">
        <f t="shared" si="53"/>
        <v>0</v>
      </c>
      <c r="BA32" s="39">
        <f t="shared" si="53"/>
        <v>0</v>
      </c>
      <c r="BB32" s="39">
        <f t="shared" si="53"/>
        <v>0</v>
      </c>
      <c r="BC32" s="39">
        <f t="shared" si="53"/>
        <v>0</v>
      </c>
      <c r="BD32" s="39">
        <f t="shared" si="53"/>
        <v>0</v>
      </c>
      <c r="BE32" s="39">
        <f t="shared" si="53"/>
        <v>0</v>
      </c>
      <c r="BF32" s="39">
        <f t="shared" si="53"/>
        <v>0</v>
      </c>
      <c r="BG32" s="39">
        <f t="shared" si="53"/>
        <v>0</v>
      </c>
      <c r="BH32" s="39">
        <f t="shared" si="53"/>
        <v>0</v>
      </c>
      <c r="BI32" s="39">
        <f t="shared" si="53"/>
        <v>0</v>
      </c>
      <c r="BJ32" s="39">
        <f t="shared" si="53"/>
        <v>0</v>
      </c>
      <c r="BK32" s="39">
        <f t="shared" si="53"/>
        <v>0</v>
      </c>
      <c r="BL32" s="39">
        <f t="shared" si="53"/>
        <v>0</v>
      </c>
    </row>
    <row r="33" spans="1:64" ht="33" x14ac:dyDescent="0.25">
      <c r="A33" s="28" t="s">
        <v>135</v>
      </c>
      <c r="B33" s="29" t="s">
        <v>63</v>
      </c>
      <c r="C33" s="30" t="s">
        <v>24</v>
      </c>
      <c r="D33" s="30" t="s">
        <v>38</v>
      </c>
      <c r="E33" s="31">
        <f t="shared" ref="E33" si="54">J33+O33+T33+Y33+AD33+AI33+AN33+AS33+AX33</f>
        <v>90131.8</v>
      </c>
      <c r="F33" s="31">
        <f t="shared" ref="F33" si="55">K33+P33+U33+Z33+AE33+AJ33+AO33+AT33+AY33</f>
        <v>0</v>
      </c>
      <c r="G33" s="31">
        <f t="shared" ref="G33" si="56">L33+Q33+V33+AA33+AF33+AK33+AP33+AU33+AZ33</f>
        <v>0</v>
      </c>
      <c r="H33" s="31">
        <f t="shared" ref="H33:I33" si="57">M33+R33+W33+AB33+AG33+AL33+AQ33+AV33+BA33</f>
        <v>90131.8</v>
      </c>
      <c r="I33" s="31">
        <f t="shared" si="57"/>
        <v>0</v>
      </c>
      <c r="J33" s="32">
        <f>M33</f>
        <v>29722.800000000003</v>
      </c>
      <c r="K33" s="40">
        <v>0</v>
      </c>
      <c r="L33" s="40">
        <v>0</v>
      </c>
      <c r="M33" s="32">
        <f>3509.9+10476.1+7060.9+3484.4+2201.2+2990.3</f>
        <v>29722.800000000003</v>
      </c>
      <c r="N33" s="40">
        <v>0</v>
      </c>
      <c r="O33" s="32">
        <f>R33</f>
        <v>13770.9</v>
      </c>
      <c r="P33" s="40">
        <v>0</v>
      </c>
      <c r="Q33" s="40">
        <v>0</v>
      </c>
      <c r="R33" s="41">
        <v>13770.9</v>
      </c>
      <c r="S33" s="40">
        <v>0</v>
      </c>
      <c r="T33" s="33">
        <f>W33</f>
        <v>13101.6</v>
      </c>
      <c r="U33" s="40">
        <v>0</v>
      </c>
      <c r="V33" s="40">
        <v>0</v>
      </c>
      <c r="W33" s="33">
        <f>13770.9-669.3</f>
        <v>13101.6</v>
      </c>
      <c r="X33" s="25"/>
      <c r="Y33" s="33">
        <f t="shared" ref="Y33" si="58">AB33</f>
        <v>11638.2</v>
      </c>
      <c r="Z33" s="40">
        <v>0</v>
      </c>
      <c r="AA33" s="40">
        <v>0</v>
      </c>
      <c r="AB33" s="41">
        <v>11638.2</v>
      </c>
      <c r="AC33" s="40">
        <v>0</v>
      </c>
      <c r="AD33" s="33">
        <f t="shared" ref="AD33" si="59">AG33</f>
        <v>11172.6</v>
      </c>
      <c r="AE33" s="40">
        <v>0</v>
      </c>
      <c r="AF33" s="40">
        <v>0</v>
      </c>
      <c r="AG33" s="41">
        <v>11172.6</v>
      </c>
      <c r="AH33" s="40">
        <v>0</v>
      </c>
      <c r="AI33" s="33">
        <f t="shared" ref="AI33" si="60">AL33</f>
        <v>10725.7</v>
      </c>
      <c r="AJ33" s="40">
        <v>0</v>
      </c>
      <c r="AK33" s="40">
        <v>0</v>
      </c>
      <c r="AL33" s="41">
        <v>10725.7</v>
      </c>
      <c r="AM33" s="40">
        <v>0</v>
      </c>
      <c r="AN33" s="33">
        <f t="shared" ref="AN33" si="61">AQ33</f>
        <v>0</v>
      </c>
      <c r="AO33" s="40">
        <v>0</v>
      </c>
      <c r="AP33" s="40">
        <v>0</v>
      </c>
      <c r="AQ33" s="40">
        <v>0</v>
      </c>
      <c r="AR33" s="40">
        <v>0</v>
      </c>
      <c r="AS33" s="33">
        <f t="shared" ref="AS33" si="62">AV33</f>
        <v>0</v>
      </c>
      <c r="AT33" s="40">
        <v>0</v>
      </c>
      <c r="AU33" s="40">
        <v>0</v>
      </c>
      <c r="AV33" s="40">
        <v>0</v>
      </c>
      <c r="AW33" s="40">
        <v>0</v>
      </c>
      <c r="AX33" s="33">
        <f t="shared" ref="AX33" si="63">BA33</f>
        <v>0</v>
      </c>
      <c r="AY33" s="40">
        <v>0</v>
      </c>
      <c r="AZ33" s="40">
        <v>0</v>
      </c>
      <c r="BA33" s="40">
        <v>0</v>
      </c>
      <c r="BB33" s="40">
        <v>0</v>
      </c>
      <c r="BC33" s="33">
        <f t="shared" ref="BC33" si="64">BF33</f>
        <v>0</v>
      </c>
      <c r="BD33" s="40">
        <v>0</v>
      </c>
      <c r="BE33" s="40">
        <v>0</v>
      </c>
      <c r="BF33" s="40">
        <v>0</v>
      </c>
      <c r="BG33" s="40">
        <v>0</v>
      </c>
      <c r="BH33" s="33">
        <f t="shared" ref="BH33" si="65">BK33</f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ht="32.25" customHeight="1" x14ac:dyDescent="0.25">
      <c r="A34" s="28" t="s">
        <v>136</v>
      </c>
      <c r="B34" s="93" t="s">
        <v>137</v>
      </c>
      <c r="C34" s="94"/>
      <c r="D34" s="95"/>
      <c r="E34" s="39">
        <f>E35</f>
        <v>285353.8</v>
      </c>
      <c r="F34" s="39">
        <f t="shared" ref="F34:BL34" si="66">F35</f>
        <v>0</v>
      </c>
      <c r="G34" s="39">
        <f t="shared" si="66"/>
        <v>0</v>
      </c>
      <c r="H34" s="39">
        <f t="shared" si="66"/>
        <v>285353.8</v>
      </c>
      <c r="I34" s="39">
        <f t="shared" si="66"/>
        <v>0</v>
      </c>
      <c r="J34" s="39">
        <f t="shared" si="66"/>
        <v>6756.5</v>
      </c>
      <c r="K34" s="39">
        <f t="shared" si="66"/>
        <v>0</v>
      </c>
      <c r="L34" s="39">
        <f t="shared" si="66"/>
        <v>0</v>
      </c>
      <c r="M34" s="39">
        <f t="shared" si="66"/>
        <v>6756.5</v>
      </c>
      <c r="N34" s="39">
        <f t="shared" si="66"/>
        <v>0</v>
      </c>
      <c r="O34" s="39">
        <f t="shared" si="66"/>
        <v>64504.899999999994</v>
      </c>
      <c r="P34" s="39">
        <f t="shared" si="66"/>
        <v>0</v>
      </c>
      <c r="Q34" s="39">
        <f t="shared" si="66"/>
        <v>0</v>
      </c>
      <c r="R34" s="39">
        <f t="shared" si="66"/>
        <v>64504.899999999994</v>
      </c>
      <c r="S34" s="39">
        <f t="shared" si="66"/>
        <v>0</v>
      </c>
      <c r="T34" s="39">
        <f t="shared" si="66"/>
        <v>48563.399999999994</v>
      </c>
      <c r="U34" s="39">
        <f t="shared" si="66"/>
        <v>0</v>
      </c>
      <c r="V34" s="39">
        <f t="shared" si="66"/>
        <v>0</v>
      </c>
      <c r="W34" s="39">
        <f t="shared" si="66"/>
        <v>48563.399999999994</v>
      </c>
      <c r="X34" s="39">
        <f t="shared" si="66"/>
        <v>0</v>
      </c>
      <c r="Y34" s="39">
        <f t="shared" si="66"/>
        <v>61363.8</v>
      </c>
      <c r="Z34" s="39">
        <f t="shared" si="66"/>
        <v>0</v>
      </c>
      <c r="AA34" s="39">
        <f t="shared" si="66"/>
        <v>0</v>
      </c>
      <c r="AB34" s="39">
        <f t="shared" si="66"/>
        <v>61363.8</v>
      </c>
      <c r="AC34" s="39">
        <f t="shared" si="66"/>
        <v>0</v>
      </c>
      <c r="AD34" s="39">
        <f t="shared" si="66"/>
        <v>51061.100000000006</v>
      </c>
      <c r="AE34" s="39">
        <f t="shared" si="66"/>
        <v>0</v>
      </c>
      <c r="AF34" s="39">
        <f t="shared" si="66"/>
        <v>0</v>
      </c>
      <c r="AG34" s="39">
        <f t="shared" si="66"/>
        <v>51061.100000000006</v>
      </c>
      <c r="AH34" s="39">
        <f t="shared" si="66"/>
        <v>0</v>
      </c>
      <c r="AI34" s="39">
        <f t="shared" si="66"/>
        <v>53104.100000000006</v>
      </c>
      <c r="AJ34" s="39">
        <f t="shared" si="66"/>
        <v>0</v>
      </c>
      <c r="AK34" s="39">
        <f t="shared" si="66"/>
        <v>0</v>
      </c>
      <c r="AL34" s="39">
        <f t="shared" si="66"/>
        <v>53104.100000000006</v>
      </c>
      <c r="AM34" s="39">
        <f t="shared" si="66"/>
        <v>0</v>
      </c>
      <c r="AN34" s="39">
        <f t="shared" si="66"/>
        <v>0</v>
      </c>
      <c r="AO34" s="39">
        <f t="shared" si="66"/>
        <v>0</v>
      </c>
      <c r="AP34" s="39">
        <f t="shared" si="66"/>
        <v>0</v>
      </c>
      <c r="AQ34" s="39">
        <f t="shared" si="66"/>
        <v>0</v>
      </c>
      <c r="AR34" s="39">
        <f t="shared" si="66"/>
        <v>0</v>
      </c>
      <c r="AS34" s="39">
        <f t="shared" si="66"/>
        <v>0</v>
      </c>
      <c r="AT34" s="39">
        <f t="shared" si="66"/>
        <v>0</v>
      </c>
      <c r="AU34" s="39">
        <f t="shared" si="66"/>
        <v>0</v>
      </c>
      <c r="AV34" s="39">
        <f t="shared" si="66"/>
        <v>0</v>
      </c>
      <c r="AW34" s="39">
        <f t="shared" si="66"/>
        <v>0</v>
      </c>
      <c r="AX34" s="39">
        <f t="shared" si="66"/>
        <v>0</v>
      </c>
      <c r="AY34" s="39">
        <f t="shared" si="66"/>
        <v>0</v>
      </c>
      <c r="AZ34" s="39">
        <f t="shared" si="66"/>
        <v>0</v>
      </c>
      <c r="BA34" s="39">
        <f t="shared" si="66"/>
        <v>0</v>
      </c>
      <c r="BB34" s="39">
        <f t="shared" si="66"/>
        <v>0</v>
      </c>
      <c r="BC34" s="39">
        <f t="shared" si="66"/>
        <v>0</v>
      </c>
      <c r="BD34" s="39">
        <f t="shared" si="66"/>
        <v>0</v>
      </c>
      <c r="BE34" s="39">
        <f t="shared" si="66"/>
        <v>0</v>
      </c>
      <c r="BF34" s="39">
        <f t="shared" si="66"/>
        <v>0</v>
      </c>
      <c r="BG34" s="39">
        <f t="shared" si="66"/>
        <v>0</v>
      </c>
      <c r="BH34" s="39">
        <f t="shared" si="66"/>
        <v>0</v>
      </c>
      <c r="BI34" s="39">
        <f t="shared" si="66"/>
        <v>0</v>
      </c>
      <c r="BJ34" s="39">
        <f t="shared" si="66"/>
        <v>0</v>
      </c>
      <c r="BK34" s="39">
        <f t="shared" si="66"/>
        <v>0</v>
      </c>
      <c r="BL34" s="39">
        <f t="shared" si="66"/>
        <v>0</v>
      </c>
    </row>
    <row r="35" spans="1:64" ht="115.5" x14ac:dyDescent="0.25">
      <c r="A35" s="28" t="s">
        <v>138</v>
      </c>
      <c r="B35" s="29" t="s">
        <v>329</v>
      </c>
      <c r="C35" s="30" t="s">
        <v>24</v>
      </c>
      <c r="D35" s="30" t="s">
        <v>139</v>
      </c>
      <c r="E35" s="31">
        <f t="shared" ref="E35" si="67">J35+O35+T35+Y35+AD35+AI35+AN35+AS35+AX35</f>
        <v>285353.8</v>
      </c>
      <c r="F35" s="31">
        <f t="shared" ref="F35" si="68">K35+P35+U35+Z35+AE35+AJ35+AO35+AT35+AY35</f>
        <v>0</v>
      </c>
      <c r="G35" s="31">
        <f t="shared" ref="G35" si="69">L35+Q35+V35+AA35+AF35+AK35+AP35+AU35+AZ35</f>
        <v>0</v>
      </c>
      <c r="H35" s="31">
        <f t="shared" ref="H35" si="70">M35+R35+W35+AB35+AG35+AL35+AQ35+AV35+BA35</f>
        <v>285353.8</v>
      </c>
      <c r="I35" s="31">
        <f t="shared" ref="I35" si="71">N35+S35+X35+AC35+AH35+AM35+AR35+AW35+BB35</f>
        <v>0</v>
      </c>
      <c r="J35" s="32">
        <f>M35</f>
        <v>6756.5</v>
      </c>
      <c r="K35" s="40">
        <v>0</v>
      </c>
      <c r="L35" s="40">
        <v>0</v>
      </c>
      <c r="M35" s="32">
        <f>6756.5</f>
        <v>6756.5</v>
      </c>
      <c r="N35" s="40">
        <v>0</v>
      </c>
      <c r="O35" s="32">
        <f>R35</f>
        <v>64504.899999999994</v>
      </c>
      <c r="P35" s="40">
        <v>0</v>
      </c>
      <c r="Q35" s="40">
        <v>0</v>
      </c>
      <c r="R35" s="41">
        <f>19713.6+56156.8-11365.5</f>
        <v>64504.899999999994</v>
      </c>
      <c r="S35" s="40">
        <v>0</v>
      </c>
      <c r="T35" s="32">
        <f>W35</f>
        <v>48563.399999999994</v>
      </c>
      <c r="U35" s="40">
        <v>0</v>
      </c>
      <c r="V35" s="40">
        <v>0</v>
      </c>
      <c r="W35" s="33">
        <f>63115.6-14552.2</f>
        <v>48563.399999999994</v>
      </c>
      <c r="X35" s="25"/>
      <c r="Y35" s="33">
        <f t="shared" ref="Y35" si="72">AB35</f>
        <v>61363.8</v>
      </c>
      <c r="Z35" s="40">
        <v>0</v>
      </c>
      <c r="AA35" s="40">
        <v>0</v>
      </c>
      <c r="AB35" s="41">
        <v>61363.8</v>
      </c>
      <c r="AC35" s="40">
        <v>0</v>
      </c>
      <c r="AD35" s="33">
        <f t="shared" ref="AD35" si="73">AG35</f>
        <v>51061.100000000006</v>
      </c>
      <c r="AE35" s="40">
        <v>0</v>
      </c>
      <c r="AF35" s="40">
        <v>0</v>
      </c>
      <c r="AG35" s="41">
        <f>63826.4-12765.3</f>
        <v>51061.100000000006</v>
      </c>
      <c r="AH35" s="40">
        <v>0</v>
      </c>
      <c r="AI35" s="33">
        <f t="shared" ref="AI35" si="74">AL35</f>
        <v>53104.100000000006</v>
      </c>
      <c r="AJ35" s="40">
        <v>0</v>
      </c>
      <c r="AK35" s="40">
        <v>0</v>
      </c>
      <c r="AL35" s="41">
        <f>66380.1-13276</f>
        <v>53104.100000000006</v>
      </c>
      <c r="AM35" s="40">
        <v>0</v>
      </c>
      <c r="AN35" s="33">
        <f t="shared" ref="AN35" si="75">AQ35</f>
        <v>0</v>
      </c>
      <c r="AO35" s="40">
        <v>0</v>
      </c>
      <c r="AP35" s="40">
        <v>0</v>
      </c>
      <c r="AQ35" s="40">
        <v>0</v>
      </c>
      <c r="AR35" s="40">
        <v>0</v>
      </c>
      <c r="AS35" s="33">
        <f t="shared" ref="AS35" si="76">AV35</f>
        <v>0</v>
      </c>
      <c r="AT35" s="40">
        <v>0</v>
      </c>
      <c r="AU35" s="40">
        <v>0</v>
      </c>
      <c r="AV35" s="40">
        <v>0</v>
      </c>
      <c r="AW35" s="40">
        <v>0</v>
      </c>
      <c r="AX35" s="33">
        <f t="shared" ref="AX35" si="77">BA35</f>
        <v>0</v>
      </c>
      <c r="AY35" s="40">
        <v>0</v>
      </c>
      <c r="AZ35" s="40">
        <v>0</v>
      </c>
      <c r="BA35" s="40">
        <v>0</v>
      </c>
      <c r="BB35" s="40">
        <v>0</v>
      </c>
      <c r="BC35" s="33">
        <f t="shared" ref="BC35" si="78">BF35</f>
        <v>0</v>
      </c>
      <c r="BD35" s="40">
        <v>0</v>
      </c>
      <c r="BE35" s="40">
        <v>0</v>
      </c>
      <c r="BF35" s="40">
        <v>0</v>
      </c>
      <c r="BG35" s="40">
        <v>0</v>
      </c>
      <c r="BH35" s="33">
        <f t="shared" ref="BH35" si="79">BK35</f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ht="69" customHeight="1" x14ac:dyDescent="0.25">
      <c r="A36" s="28" t="s">
        <v>64</v>
      </c>
      <c r="B36" s="97" t="s">
        <v>67</v>
      </c>
      <c r="C36" s="98"/>
      <c r="D36" s="99"/>
      <c r="E36" s="39">
        <f t="shared" ref="E36:AJ36" si="80">E37+E69+E81</f>
        <v>156028.4</v>
      </c>
      <c r="F36" s="39">
        <f t="shared" si="80"/>
        <v>0</v>
      </c>
      <c r="G36" s="39">
        <f t="shared" si="80"/>
        <v>85653.9</v>
      </c>
      <c r="H36" s="39">
        <f t="shared" si="80"/>
        <v>70246.499999999985</v>
      </c>
      <c r="I36" s="39">
        <f t="shared" si="80"/>
        <v>127.99999999999999</v>
      </c>
      <c r="J36" s="39">
        <f t="shared" si="80"/>
        <v>17049.099999999999</v>
      </c>
      <c r="K36" s="39">
        <f t="shared" si="80"/>
        <v>0</v>
      </c>
      <c r="L36" s="39">
        <f t="shared" si="80"/>
        <v>0</v>
      </c>
      <c r="M36" s="39">
        <f t="shared" si="80"/>
        <v>16921.100000000002</v>
      </c>
      <c r="N36" s="39">
        <f t="shared" si="80"/>
        <v>127.99999999999999</v>
      </c>
      <c r="O36" s="39">
        <f t="shared" si="80"/>
        <v>14047.5</v>
      </c>
      <c r="P36" s="39">
        <f t="shared" si="80"/>
        <v>0</v>
      </c>
      <c r="Q36" s="39">
        <f t="shared" si="80"/>
        <v>0</v>
      </c>
      <c r="R36" s="39">
        <f t="shared" si="80"/>
        <v>14047.5</v>
      </c>
      <c r="S36" s="39">
        <f t="shared" si="80"/>
        <v>0</v>
      </c>
      <c r="T36" s="39">
        <f t="shared" si="80"/>
        <v>59060.699999999983</v>
      </c>
      <c r="U36" s="39">
        <f t="shared" si="80"/>
        <v>0</v>
      </c>
      <c r="V36" s="39">
        <f t="shared" si="80"/>
        <v>38599</v>
      </c>
      <c r="W36" s="39">
        <f t="shared" si="80"/>
        <v>20461.7</v>
      </c>
      <c r="X36" s="39">
        <f t="shared" si="80"/>
        <v>0</v>
      </c>
      <c r="Y36" s="39">
        <f t="shared" si="80"/>
        <v>65871.100000000006</v>
      </c>
      <c r="Z36" s="39">
        <f t="shared" si="80"/>
        <v>0</v>
      </c>
      <c r="AA36" s="39">
        <f t="shared" si="80"/>
        <v>47054.9</v>
      </c>
      <c r="AB36" s="39">
        <f t="shared" si="80"/>
        <v>18816.199999999997</v>
      </c>
      <c r="AC36" s="39">
        <f t="shared" si="80"/>
        <v>0</v>
      </c>
      <c r="AD36" s="39">
        <f t="shared" si="80"/>
        <v>0</v>
      </c>
      <c r="AE36" s="39">
        <f t="shared" si="80"/>
        <v>0</v>
      </c>
      <c r="AF36" s="39">
        <f t="shared" si="80"/>
        <v>0</v>
      </c>
      <c r="AG36" s="39">
        <f t="shared" si="80"/>
        <v>0</v>
      </c>
      <c r="AH36" s="39">
        <f t="shared" si="80"/>
        <v>0</v>
      </c>
      <c r="AI36" s="39">
        <f t="shared" si="80"/>
        <v>0</v>
      </c>
      <c r="AJ36" s="39">
        <f t="shared" si="80"/>
        <v>0</v>
      </c>
      <c r="AK36" s="39">
        <f t="shared" ref="AK36:BL36" si="81">AK37+AK69+AK81</f>
        <v>0</v>
      </c>
      <c r="AL36" s="39">
        <f t="shared" si="81"/>
        <v>0</v>
      </c>
      <c r="AM36" s="39">
        <f t="shared" si="81"/>
        <v>0</v>
      </c>
      <c r="AN36" s="39">
        <f t="shared" si="81"/>
        <v>0</v>
      </c>
      <c r="AO36" s="39">
        <f t="shared" si="81"/>
        <v>0</v>
      </c>
      <c r="AP36" s="39">
        <f t="shared" si="81"/>
        <v>0</v>
      </c>
      <c r="AQ36" s="39">
        <f t="shared" si="81"/>
        <v>0</v>
      </c>
      <c r="AR36" s="39">
        <f t="shared" si="81"/>
        <v>0</v>
      </c>
      <c r="AS36" s="39">
        <f t="shared" si="81"/>
        <v>0</v>
      </c>
      <c r="AT36" s="39">
        <f t="shared" si="81"/>
        <v>0</v>
      </c>
      <c r="AU36" s="39">
        <f t="shared" si="81"/>
        <v>0</v>
      </c>
      <c r="AV36" s="39">
        <f t="shared" si="81"/>
        <v>0</v>
      </c>
      <c r="AW36" s="39">
        <f t="shared" si="81"/>
        <v>0</v>
      </c>
      <c r="AX36" s="39">
        <f t="shared" si="81"/>
        <v>0</v>
      </c>
      <c r="AY36" s="39">
        <f t="shared" si="81"/>
        <v>0</v>
      </c>
      <c r="AZ36" s="39">
        <f t="shared" si="81"/>
        <v>0</v>
      </c>
      <c r="BA36" s="39">
        <f t="shared" si="81"/>
        <v>0</v>
      </c>
      <c r="BB36" s="39">
        <f t="shared" si="81"/>
        <v>0</v>
      </c>
      <c r="BC36" s="39">
        <f t="shared" si="81"/>
        <v>0</v>
      </c>
      <c r="BD36" s="39">
        <f t="shared" si="81"/>
        <v>0</v>
      </c>
      <c r="BE36" s="39">
        <f t="shared" si="81"/>
        <v>0</v>
      </c>
      <c r="BF36" s="39">
        <f t="shared" si="81"/>
        <v>0</v>
      </c>
      <c r="BG36" s="39">
        <f t="shared" si="81"/>
        <v>0</v>
      </c>
      <c r="BH36" s="39">
        <f t="shared" si="81"/>
        <v>0</v>
      </c>
      <c r="BI36" s="39">
        <f t="shared" si="81"/>
        <v>0</v>
      </c>
      <c r="BJ36" s="39">
        <f t="shared" si="81"/>
        <v>0</v>
      </c>
      <c r="BK36" s="39">
        <f t="shared" si="81"/>
        <v>0</v>
      </c>
      <c r="BL36" s="39">
        <f t="shared" si="81"/>
        <v>0</v>
      </c>
    </row>
    <row r="37" spans="1:64" ht="39.75" customHeight="1" x14ac:dyDescent="0.25">
      <c r="A37" s="28" t="s">
        <v>65</v>
      </c>
      <c r="B37" s="93" t="s">
        <v>152</v>
      </c>
      <c r="C37" s="94"/>
      <c r="D37" s="95"/>
      <c r="E37" s="39">
        <f>SUM(E38:E68)</f>
        <v>141766.49999999997</v>
      </c>
      <c r="F37" s="39">
        <f t="shared" ref="F37:BL37" si="82">SUM(F38:F68)</f>
        <v>0</v>
      </c>
      <c r="G37" s="39">
        <f t="shared" si="82"/>
        <v>85064.9</v>
      </c>
      <c r="H37" s="39">
        <f t="shared" si="82"/>
        <v>56573.599999999991</v>
      </c>
      <c r="I37" s="39">
        <f t="shared" si="82"/>
        <v>127.99999999999999</v>
      </c>
      <c r="J37" s="39">
        <f t="shared" si="82"/>
        <v>12804</v>
      </c>
      <c r="K37" s="39">
        <f t="shared" si="82"/>
        <v>0</v>
      </c>
      <c r="L37" s="39">
        <f t="shared" si="82"/>
        <v>0</v>
      </c>
      <c r="M37" s="39">
        <f t="shared" si="82"/>
        <v>12676.000000000002</v>
      </c>
      <c r="N37" s="39">
        <f t="shared" si="82"/>
        <v>127.99999999999999</v>
      </c>
      <c r="O37" s="39">
        <f t="shared" si="82"/>
        <v>6417.3999999999987</v>
      </c>
      <c r="P37" s="39">
        <f t="shared" si="82"/>
        <v>0</v>
      </c>
      <c r="Q37" s="39">
        <f t="shared" si="82"/>
        <v>0</v>
      </c>
      <c r="R37" s="39">
        <f t="shared" si="82"/>
        <v>6417.3999999999987</v>
      </c>
      <c r="S37" s="39">
        <f t="shared" si="82"/>
        <v>0</v>
      </c>
      <c r="T37" s="39">
        <f t="shared" si="82"/>
        <v>56940.299999999988</v>
      </c>
      <c r="U37" s="39">
        <f t="shared" si="82"/>
        <v>0</v>
      </c>
      <c r="V37" s="39">
        <f t="shared" si="82"/>
        <v>38010</v>
      </c>
      <c r="W37" s="39">
        <f t="shared" si="82"/>
        <v>18930.3</v>
      </c>
      <c r="X37" s="39">
        <f t="shared" si="82"/>
        <v>0</v>
      </c>
      <c r="Y37" s="39">
        <f t="shared" si="82"/>
        <v>65604.800000000003</v>
      </c>
      <c r="Z37" s="39">
        <f t="shared" si="82"/>
        <v>0</v>
      </c>
      <c r="AA37" s="39">
        <f t="shared" si="82"/>
        <v>47054.9</v>
      </c>
      <c r="AB37" s="39">
        <f t="shared" si="82"/>
        <v>18549.899999999998</v>
      </c>
      <c r="AC37" s="39">
        <f t="shared" si="82"/>
        <v>0</v>
      </c>
      <c r="AD37" s="39">
        <f t="shared" si="82"/>
        <v>0</v>
      </c>
      <c r="AE37" s="39">
        <f t="shared" si="82"/>
        <v>0</v>
      </c>
      <c r="AF37" s="39">
        <f t="shared" si="82"/>
        <v>0</v>
      </c>
      <c r="AG37" s="39">
        <f t="shared" si="82"/>
        <v>0</v>
      </c>
      <c r="AH37" s="39">
        <f t="shared" si="82"/>
        <v>0</v>
      </c>
      <c r="AI37" s="39">
        <f t="shared" si="82"/>
        <v>0</v>
      </c>
      <c r="AJ37" s="39">
        <f t="shared" si="82"/>
        <v>0</v>
      </c>
      <c r="AK37" s="39">
        <f t="shared" si="82"/>
        <v>0</v>
      </c>
      <c r="AL37" s="39">
        <f t="shared" si="82"/>
        <v>0</v>
      </c>
      <c r="AM37" s="39">
        <f t="shared" si="82"/>
        <v>0</v>
      </c>
      <c r="AN37" s="39">
        <f t="shared" si="82"/>
        <v>0</v>
      </c>
      <c r="AO37" s="39">
        <f t="shared" si="82"/>
        <v>0</v>
      </c>
      <c r="AP37" s="39">
        <f t="shared" si="82"/>
        <v>0</v>
      </c>
      <c r="AQ37" s="39">
        <f t="shared" si="82"/>
        <v>0</v>
      </c>
      <c r="AR37" s="39">
        <f t="shared" si="82"/>
        <v>0</v>
      </c>
      <c r="AS37" s="39">
        <f t="shared" si="82"/>
        <v>0</v>
      </c>
      <c r="AT37" s="39">
        <f t="shared" si="82"/>
        <v>0</v>
      </c>
      <c r="AU37" s="39">
        <f t="shared" si="82"/>
        <v>0</v>
      </c>
      <c r="AV37" s="39">
        <f t="shared" si="82"/>
        <v>0</v>
      </c>
      <c r="AW37" s="39">
        <f t="shared" si="82"/>
        <v>0</v>
      </c>
      <c r="AX37" s="39">
        <f t="shared" si="82"/>
        <v>0</v>
      </c>
      <c r="AY37" s="39">
        <f t="shared" si="82"/>
        <v>0</v>
      </c>
      <c r="AZ37" s="39">
        <f t="shared" si="82"/>
        <v>0</v>
      </c>
      <c r="BA37" s="39">
        <f t="shared" si="82"/>
        <v>0</v>
      </c>
      <c r="BB37" s="39">
        <f t="shared" si="82"/>
        <v>0</v>
      </c>
      <c r="BC37" s="39">
        <f t="shared" si="82"/>
        <v>0</v>
      </c>
      <c r="BD37" s="39">
        <f t="shared" si="82"/>
        <v>0</v>
      </c>
      <c r="BE37" s="39">
        <f t="shared" si="82"/>
        <v>0</v>
      </c>
      <c r="BF37" s="39">
        <f t="shared" si="82"/>
        <v>0</v>
      </c>
      <c r="BG37" s="39">
        <f t="shared" si="82"/>
        <v>0</v>
      </c>
      <c r="BH37" s="39">
        <f t="shared" si="82"/>
        <v>0</v>
      </c>
      <c r="BI37" s="39">
        <f t="shared" si="82"/>
        <v>0</v>
      </c>
      <c r="BJ37" s="39">
        <f t="shared" si="82"/>
        <v>0</v>
      </c>
      <c r="BK37" s="39">
        <f t="shared" si="82"/>
        <v>0</v>
      </c>
      <c r="BL37" s="39">
        <f t="shared" si="82"/>
        <v>0</v>
      </c>
    </row>
    <row r="38" spans="1:64" ht="49.5" x14ac:dyDescent="0.25">
      <c r="A38" s="28" t="s">
        <v>153</v>
      </c>
      <c r="B38" s="29" t="s">
        <v>249</v>
      </c>
      <c r="C38" s="30" t="s">
        <v>24</v>
      </c>
      <c r="D38" s="30" t="s">
        <v>56</v>
      </c>
      <c r="E38" s="31">
        <f t="shared" ref="E38" si="83">J38+O38+T38+Y38+AD38+AI38+AN38+AS38+AX38</f>
        <v>7000</v>
      </c>
      <c r="F38" s="31">
        <f t="shared" ref="F38" si="84">K38+P38+U38+Z38+AE38+AJ38+AO38+AT38+AY38</f>
        <v>0</v>
      </c>
      <c r="G38" s="31">
        <f t="shared" ref="G38" si="85">L38+Q38+V38+AA38+AF38+AK38+AP38+AU38+AZ38</f>
        <v>4706.7</v>
      </c>
      <c r="H38" s="31">
        <f t="shared" ref="H38" si="86">M38+R38+W38+AB38+AG38+AL38+AQ38+AV38+BA38</f>
        <v>2293.3000000000002</v>
      </c>
      <c r="I38" s="31">
        <f t="shared" ref="I38" si="87">N38+S38+X38+AC38+AH38+AM38+AR38+AW38+BB38</f>
        <v>0</v>
      </c>
      <c r="J38" s="50">
        <f t="shared" ref="J38" si="88">M38</f>
        <v>0</v>
      </c>
      <c r="K38" s="33">
        <v>0</v>
      </c>
      <c r="L38" s="33">
        <v>0</v>
      </c>
      <c r="M38" s="33">
        <v>0</v>
      </c>
      <c r="N38" s="33">
        <v>0</v>
      </c>
      <c r="O38" s="33">
        <f t="shared" ref="O38:O55" si="89">SUM(P38:S38)</f>
        <v>0</v>
      </c>
      <c r="P38" s="33">
        <v>0</v>
      </c>
      <c r="Q38" s="33">
        <f>5344.7-5344.7</f>
        <v>0</v>
      </c>
      <c r="R38" s="41">
        <f>4662.7+281.3-4662.7-281.3</f>
        <v>0</v>
      </c>
      <c r="S38" s="33">
        <v>0</v>
      </c>
      <c r="T38" s="33">
        <f t="shared" ref="T38" si="90">SUM(U38:X38)</f>
        <v>0</v>
      </c>
      <c r="U38" s="33">
        <v>0</v>
      </c>
      <c r="V38" s="33">
        <f>5344.7-5344.7</f>
        <v>0</v>
      </c>
      <c r="W38" s="33">
        <f>281.3+1406.8-1688.1</f>
        <v>0</v>
      </c>
      <c r="X38" s="33">
        <v>0</v>
      </c>
      <c r="Y38" s="33">
        <f>SUM(Z38:AC38)</f>
        <v>7000</v>
      </c>
      <c r="Z38" s="33">
        <v>0</v>
      </c>
      <c r="AA38" s="33">
        <v>4706.7</v>
      </c>
      <c r="AB38" s="33">
        <v>2293.3000000000002</v>
      </c>
      <c r="AC38" s="33">
        <v>0</v>
      </c>
      <c r="AD38" s="39">
        <f t="shared" ref="AD38" si="91">SUM(AE38:AH38)</f>
        <v>0</v>
      </c>
      <c r="AE38" s="33">
        <v>0</v>
      </c>
      <c r="AF38" s="33">
        <v>0</v>
      </c>
      <c r="AG38" s="33">
        <v>0</v>
      </c>
      <c r="AH38" s="33">
        <v>0</v>
      </c>
      <c r="AI38" s="39">
        <f t="shared" ref="AI38" si="92">SUM(AJ38:AM38)</f>
        <v>0</v>
      </c>
      <c r="AJ38" s="33">
        <v>0</v>
      </c>
      <c r="AK38" s="33">
        <v>0</v>
      </c>
      <c r="AL38" s="33">
        <v>0</v>
      </c>
      <c r="AM38" s="33">
        <v>0</v>
      </c>
      <c r="AN38" s="39">
        <f t="shared" ref="AN38" si="93">SUM(AO38:AR38)</f>
        <v>0</v>
      </c>
      <c r="AO38" s="33">
        <v>0</v>
      </c>
      <c r="AP38" s="33">
        <v>0</v>
      </c>
      <c r="AQ38" s="33">
        <v>0</v>
      </c>
      <c r="AR38" s="33">
        <v>0</v>
      </c>
      <c r="AS38" s="39">
        <f t="shared" ref="AS38" si="94">SUM(AT38:AW38)</f>
        <v>0</v>
      </c>
      <c r="AT38" s="33">
        <v>0</v>
      </c>
      <c r="AU38" s="33">
        <v>0</v>
      </c>
      <c r="AV38" s="33">
        <v>0</v>
      </c>
      <c r="AW38" s="33">
        <v>0</v>
      </c>
      <c r="AX38" s="39">
        <f t="shared" ref="AX38" si="95">SUM(AY38:BB38)</f>
        <v>0</v>
      </c>
      <c r="AY38" s="33">
        <v>0</v>
      </c>
      <c r="AZ38" s="33">
        <v>0</v>
      </c>
      <c r="BA38" s="33">
        <v>0</v>
      </c>
      <c r="BB38" s="33">
        <v>0</v>
      </c>
      <c r="BC38" s="39">
        <f t="shared" ref="BC38" si="96">SUM(BD38:BG38)</f>
        <v>0</v>
      </c>
      <c r="BD38" s="33">
        <v>0</v>
      </c>
      <c r="BE38" s="33">
        <v>0</v>
      </c>
      <c r="BF38" s="33">
        <v>0</v>
      </c>
      <c r="BG38" s="33">
        <v>0</v>
      </c>
      <c r="BH38" s="39">
        <f t="shared" ref="BH38" si="97">SUM(BI38:BL38)</f>
        <v>0</v>
      </c>
      <c r="BI38" s="33">
        <v>0</v>
      </c>
      <c r="BJ38" s="33">
        <v>0</v>
      </c>
      <c r="BK38" s="33">
        <v>0</v>
      </c>
      <c r="BL38" s="33">
        <v>0</v>
      </c>
    </row>
    <row r="39" spans="1:64" ht="49.5" x14ac:dyDescent="0.25">
      <c r="A39" s="28" t="s">
        <v>154</v>
      </c>
      <c r="B39" s="29" t="s">
        <v>250</v>
      </c>
      <c r="C39" s="30" t="s">
        <v>24</v>
      </c>
      <c r="D39" s="30" t="s">
        <v>56</v>
      </c>
      <c r="E39" s="31">
        <f t="shared" ref="E39:E48" si="98">J39+O39+T39+Y39+AD39+AI39+AN39+AS39+AX39</f>
        <v>13927</v>
      </c>
      <c r="F39" s="31">
        <f t="shared" ref="F39:F48" si="99">K39+P39+U39+Z39+AE39+AJ39+AO39+AT39+AY39</f>
        <v>0</v>
      </c>
      <c r="G39" s="31">
        <f t="shared" ref="G39:G48" si="100">L39+Q39+V39+AA39+AF39+AK39+AP39+AU39+AZ39</f>
        <v>11333.4</v>
      </c>
      <c r="H39" s="31">
        <f t="shared" ref="H39:H48" si="101">M39+R39+W39+AB39+AG39+AL39+AQ39+AV39+BA39</f>
        <v>2593.5999999999995</v>
      </c>
      <c r="I39" s="31">
        <f t="shared" ref="I39:I48" si="102">N39+S39+X39+AC39+AH39+AM39+AR39+AW39+BB39</f>
        <v>0</v>
      </c>
      <c r="J39" s="50">
        <f t="shared" ref="J39:J48" si="103">M39</f>
        <v>0</v>
      </c>
      <c r="K39" s="33">
        <v>0</v>
      </c>
      <c r="L39" s="33">
        <v>0</v>
      </c>
      <c r="M39" s="33">
        <v>0</v>
      </c>
      <c r="N39" s="33">
        <v>0</v>
      </c>
      <c r="O39" s="50">
        <f t="shared" si="89"/>
        <v>0</v>
      </c>
      <c r="P39" s="33">
        <v>0</v>
      </c>
      <c r="Q39" s="33">
        <v>0</v>
      </c>
      <c r="R39" s="50">
        <v>0</v>
      </c>
      <c r="S39" s="33">
        <v>0</v>
      </c>
      <c r="T39" s="33">
        <f t="shared" ref="T39" si="104">SUM(U39:X39)</f>
        <v>6674.7999999999993</v>
      </c>
      <c r="U39" s="33">
        <v>0</v>
      </c>
      <c r="V39" s="33">
        <f>5344.7-281.3</f>
        <v>5063.3999999999996</v>
      </c>
      <c r="W39" s="33">
        <f>3375.6-3094.3+652.2-15+1345.1-652.2</f>
        <v>1611.3999999999994</v>
      </c>
      <c r="X39" s="33">
        <v>0</v>
      </c>
      <c r="Y39" s="33">
        <f t="shared" ref="Y39" si="105">SUM(Z39:AC39)</f>
        <v>7252.2</v>
      </c>
      <c r="Z39" s="33">
        <v>0</v>
      </c>
      <c r="AA39" s="33">
        <v>6270</v>
      </c>
      <c r="AB39" s="33">
        <f>330+652.2</f>
        <v>982.2</v>
      </c>
      <c r="AC39" s="33">
        <v>0</v>
      </c>
      <c r="AD39" s="39">
        <f t="shared" ref="AD39" si="106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107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108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109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10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11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12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155</v>
      </c>
      <c r="B40" s="29" t="s">
        <v>251</v>
      </c>
      <c r="C40" s="30" t="s">
        <v>24</v>
      </c>
      <c r="D40" s="30" t="s">
        <v>56</v>
      </c>
      <c r="E40" s="31">
        <f t="shared" si="98"/>
        <v>3797.3</v>
      </c>
      <c r="F40" s="31">
        <f t="shared" si="99"/>
        <v>0</v>
      </c>
      <c r="G40" s="31">
        <f t="shared" si="100"/>
        <v>2392.1999999999998</v>
      </c>
      <c r="H40" s="31">
        <f t="shared" si="101"/>
        <v>1405.1000000000001</v>
      </c>
      <c r="I40" s="31">
        <f t="shared" si="102"/>
        <v>0</v>
      </c>
      <c r="J40" s="50">
        <f t="shared" si="103"/>
        <v>0</v>
      </c>
      <c r="K40" s="33">
        <v>0</v>
      </c>
      <c r="L40" s="33">
        <v>0</v>
      </c>
      <c r="M40" s="33">
        <v>0</v>
      </c>
      <c r="N40" s="33">
        <v>0</v>
      </c>
      <c r="O40" s="33">
        <f t="shared" si="89"/>
        <v>0</v>
      </c>
      <c r="P40" s="33">
        <v>0</v>
      </c>
      <c r="Q40" s="33">
        <v>0</v>
      </c>
      <c r="R40" s="41">
        <f>3615.4-3376.8-238.6</f>
        <v>0</v>
      </c>
      <c r="S40" s="33">
        <v>0</v>
      </c>
      <c r="T40" s="33">
        <f t="shared" ref="T40" si="113">SUM(U40:X40)</f>
        <v>3797.3</v>
      </c>
      <c r="U40" s="33">
        <v>0</v>
      </c>
      <c r="V40" s="33">
        <f>2392.1+0.1</f>
        <v>2392.1999999999998</v>
      </c>
      <c r="W40" s="33">
        <f>1787.1-1661.2+998.1-0.1+281.2</f>
        <v>1405.1000000000001</v>
      </c>
      <c r="X40" s="33">
        <v>0</v>
      </c>
      <c r="Y40" s="39">
        <f t="shared" ref="Y40" si="114">SUM(Z40:AC40)</f>
        <v>0</v>
      </c>
      <c r="Z40" s="33">
        <v>0</v>
      </c>
      <c r="AA40" s="33">
        <v>0</v>
      </c>
      <c r="AB40" s="33">
        <v>0</v>
      </c>
      <c r="AC40" s="33">
        <v>0</v>
      </c>
      <c r="AD40" s="39">
        <f t="shared" ref="AD40" si="115">SUM(AE40:AH40)</f>
        <v>0</v>
      </c>
      <c r="AE40" s="33">
        <v>0</v>
      </c>
      <c r="AF40" s="33">
        <v>0</v>
      </c>
      <c r="AG40" s="33">
        <v>0</v>
      </c>
      <c r="AH40" s="33">
        <v>0</v>
      </c>
      <c r="AI40" s="39">
        <f t="shared" ref="AI40" si="116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7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8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19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20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21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156</v>
      </c>
      <c r="B41" s="29" t="s">
        <v>252</v>
      </c>
      <c r="C41" s="30" t="s">
        <v>24</v>
      </c>
      <c r="D41" s="30" t="s">
        <v>56</v>
      </c>
      <c r="E41" s="31">
        <f t="shared" si="98"/>
        <v>14574.8</v>
      </c>
      <c r="F41" s="31">
        <f t="shared" si="99"/>
        <v>0</v>
      </c>
      <c r="G41" s="31">
        <f t="shared" si="100"/>
        <v>11614.7</v>
      </c>
      <c r="H41" s="31">
        <f t="shared" si="101"/>
        <v>2960.1</v>
      </c>
      <c r="I41" s="31">
        <f t="shared" si="102"/>
        <v>0</v>
      </c>
      <c r="J41" s="50">
        <f t="shared" si="103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89"/>
        <v>0</v>
      </c>
      <c r="P41" s="33">
        <v>0</v>
      </c>
      <c r="Q41" s="33">
        <f>5344.7-5344.7</f>
        <v>0</v>
      </c>
      <c r="R41" s="41">
        <f>281.3+4662.7-4662.7-281.3</f>
        <v>0</v>
      </c>
      <c r="S41" s="33">
        <v>0</v>
      </c>
      <c r="T41" s="33">
        <f t="shared" ref="T41" si="122">SUM(U41:X41)</f>
        <v>6674.7999999999993</v>
      </c>
      <c r="U41" s="33">
        <v>0</v>
      </c>
      <c r="V41" s="33">
        <v>5344.7</v>
      </c>
      <c r="W41" s="33">
        <f>281.3+1048.8</f>
        <v>1330.1</v>
      </c>
      <c r="X41" s="33">
        <v>0</v>
      </c>
      <c r="Y41" s="33">
        <f t="shared" ref="Y41" si="123">SUM(Z41:AC41)</f>
        <v>7900</v>
      </c>
      <c r="Z41" s="33">
        <v>0</v>
      </c>
      <c r="AA41" s="33">
        <v>6270</v>
      </c>
      <c r="AB41" s="33">
        <f>6600+330-6600+1300</f>
        <v>1630</v>
      </c>
      <c r="AC41" s="33">
        <v>0</v>
      </c>
      <c r="AD41" s="39">
        <f t="shared" ref="AD41" si="124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5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6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7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8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29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30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157</v>
      </c>
      <c r="B42" s="29" t="s">
        <v>253</v>
      </c>
      <c r="C42" s="30" t="s">
        <v>24</v>
      </c>
      <c r="D42" s="30" t="s">
        <v>56</v>
      </c>
      <c r="E42" s="31">
        <f t="shared" si="98"/>
        <v>6300</v>
      </c>
      <c r="F42" s="31">
        <f t="shared" si="99"/>
        <v>0</v>
      </c>
      <c r="G42" s="31">
        <f t="shared" si="100"/>
        <v>5985</v>
      </c>
      <c r="H42" s="31">
        <f t="shared" si="101"/>
        <v>315</v>
      </c>
      <c r="I42" s="31">
        <f t="shared" si="102"/>
        <v>0</v>
      </c>
      <c r="J42" s="50">
        <f t="shared" si="103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89"/>
        <v>0</v>
      </c>
      <c r="P42" s="33">
        <v>0</v>
      </c>
      <c r="Q42" s="33">
        <v>0</v>
      </c>
      <c r="R42" s="41">
        <f>6751.2-6751.2</f>
        <v>0</v>
      </c>
      <c r="S42" s="33">
        <v>0</v>
      </c>
      <c r="T42" s="33">
        <f t="shared" ref="T42" si="131">SUM(U42:X42)</f>
        <v>0</v>
      </c>
      <c r="U42" s="33">
        <v>0</v>
      </c>
      <c r="V42" s="33">
        <f>5344.7-5344.7</f>
        <v>0</v>
      </c>
      <c r="W42" s="33">
        <f>3375.6-3094.3+689.2-970.5</f>
        <v>0</v>
      </c>
      <c r="X42" s="33">
        <v>0</v>
      </c>
      <c r="Y42" s="33">
        <f t="shared" ref="Y42" si="132">SUM(Z42:AC42)</f>
        <v>6300</v>
      </c>
      <c r="Z42" s="33">
        <v>0</v>
      </c>
      <c r="AA42" s="33">
        <v>5985</v>
      </c>
      <c r="AB42" s="33">
        <v>315</v>
      </c>
      <c r="AC42" s="33">
        <v>0</v>
      </c>
      <c r="AD42" s="39">
        <f t="shared" ref="AD42" si="133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34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5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6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7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8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39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158</v>
      </c>
      <c r="B43" s="29" t="s">
        <v>254</v>
      </c>
      <c r="C43" s="30" t="s">
        <v>24</v>
      </c>
      <c r="D43" s="30" t="s">
        <v>56</v>
      </c>
      <c r="E43" s="31">
        <f t="shared" si="98"/>
        <v>13721.699999999997</v>
      </c>
      <c r="F43" s="31">
        <f t="shared" si="99"/>
        <v>0</v>
      </c>
      <c r="G43" s="31">
        <f t="shared" si="100"/>
        <v>9301.4</v>
      </c>
      <c r="H43" s="31">
        <f t="shared" si="101"/>
        <v>4420.2999999999975</v>
      </c>
      <c r="I43" s="31">
        <f t="shared" si="102"/>
        <v>0</v>
      </c>
      <c r="J43" s="50">
        <f t="shared" si="103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89"/>
        <v>3930.6999999999994</v>
      </c>
      <c r="P43" s="33">
        <v>0</v>
      </c>
      <c r="Q43" s="33">
        <v>0</v>
      </c>
      <c r="R43" s="41">
        <f>2770.2+1399.1-238.6</f>
        <v>3930.6999999999994</v>
      </c>
      <c r="S43" s="33">
        <v>0</v>
      </c>
      <c r="T43" s="33">
        <f t="shared" ref="T43" si="140">SUM(U43:X43)</f>
        <v>4613.8999999999987</v>
      </c>
      <c r="U43" s="33">
        <v>0</v>
      </c>
      <c r="V43" s="33">
        <v>4383.2</v>
      </c>
      <c r="W43" s="33">
        <f>507.9+4613.9+230.7-5121.8</f>
        <v>230.69999999999891</v>
      </c>
      <c r="X43" s="33">
        <v>0</v>
      </c>
      <c r="Y43" s="33">
        <f t="shared" ref="Y43" si="141">SUM(Z43:AC43)</f>
        <v>5177.0999999999995</v>
      </c>
      <c r="Z43" s="33">
        <v>0</v>
      </c>
      <c r="AA43" s="33">
        <f>4383.2+535</f>
        <v>4918.2</v>
      </c>
      <c r="AB43" s="33">
        <f>28.2+230.7</f>
        <v>258.89999999999998</v>
      </c>
      <c r="AC43" s="33">
        <v>0</v>
      </c>
      <c r="AD43" s="39">
        <f t="shared" ref="AD43" si="142">SUM(AE43:AH43)</f>
        <v>0</v>
      </c>
      <c r="AE43" s="33">
        <v>0</v>
      </c>
      <c r="AF43" s="33">
        <v>0</v>
      </c>
      <c r="AG43" s="33">
        <v>0</v>
      </c>
      <c r="AH43" s="33">
        <v>0</v>
      </c>
      <c r="AI43" s="39">
        <f t="shared" ref="AI43" si="143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44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45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6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7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8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159</v>
      </c>
      <c r="B44" s="29" t="s">
        <v>255</v>
      </c>
      <c r="C44" s="30" t="s">
        <v>24</v>
      </c>
      <c r="D44" s="30" t="s">
        <v>56</v>
      </c>
      <c r="E44" s="31">
        <f t="shared" si="98"/>
        <v>15313.5</v>
      </c>
      <c r="F44" s="31">
        <f t="shared" si="99"/>
        <v>0</v>
      </c>
      <c r="G44" s="31">
        <f t="shared" si="100"/>
        <v>7883.6</v>
      </c>
      <c r="H44" s="31">
        <f t="shared" si="101"/>
        <v>7429.9</v>
      </c>
      <c r="I44" s="31">
        <f t="shared" si="102"/>
        <v>0</v>
      </c>
      <c r="J44" s="50">
        <f t="shared" si="103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89"/>
        <v>0</v>
      </c>
      <c r="P44" s="33">
        <v>0</v>
      </c>
      <c r="Q44" s="33">
        <f>5344.7-5344.7</f>
        <v>0</v>
      </c>
      <c r="R44" s="41">
        <f>281.3+4662.7-4662.7-281.3</f>
        <v>0</v>
      </c>
      <c r="S44" s="33">
        <v>0</v>
      </c>
      <c r="T44" s="33">
        <f t="shared" ref="T44" si="149">SUM(U44:X44)</f>
        <v>6913.5</v>
      </c>
      <c r="U44" s="33">
        <v>0</v>
      </c>
      <c r="V44" s="33">
        <f>5344.7-4016.1</f>
        <v>1328.6</v>
      </c>
      <c r="W44" s="33">
        <f>281.3+1287.5+4016.1</f>
        <v>5584.9</v>
      </c>
      <c r="X44" s="33">
        <v>0</v>
      </c>
      <c r="Y44" s="33">
        <f t="shared" ref="Y44" si="150">SUM(Z44:AC44)</f>
        <v>8400</v>
      </c>
      <c r="Z44" s="33">
        <v>0</v>
      </c>
      <c r="AA44" s="33">
        <v>6555</v>
      </c>
      <c r="AB44" s="33">
        <f>345+1500</f>
        <v>1845</v>
      </c>
      <c r="AC44" s="33">
        <v>0</v>
      </c>
      <c r="AD44" s="39">
        <f t="shared" ref="AD44" si="151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52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53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54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55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6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7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160</v>
      </c>
      <c r="B45" s="29" t="s">
        <v>256</v>
      </c>
      <c r="C45" s="30" t="s">
        <v>24</v>
      </c>
      <c r="D45" s="30" t="s">
        <v>56</v>
      </c>
      <c r="E45" s="31">
        <f t="shared" si="98"/>
        <v>14599.099999999999</v>
      </c>
      <c r="F45" s="31">
        <f t="shared" si="99"/>
        <v>0</v>
      </c>
      <c r="G45" s="31">
        <f t="shared" si="100"/>
        <v>11709.7</v>
      </c>
      <c r="H45" s="31">
        <f t="shared" si="101"/>
        <v>2889.3999999999996</v>
      </c>
      <c r="I45" s="31">
        <f t="shared" si="102"/>
        <v>0</v>
      </c>
      <c r="J45" s="50">
        <f t="shared" si="103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89"/>
        <v>0</v>
      </c>
      <c r="P45" s="33">
        <v>0</v>
      </c>
      <c r="Q45" s="33">
        <f>5344.7-5344.7</f>
        <v>0</v>
      </c>
      <c r="R45" s="41">
        <f>281.3+4662.7-4066.2-596.5-281.3</f>
        <v>0</v>
      </c>
      <c r="S45" s="33">
        <v>0</v>
      </c>
      <c r="T45" s="33">
        <f t="shared" ref="T45" si="158">SUM(U45:X45)</f>
        <v>6741.7</v>
      </c>
      <c r="U45" s="33">
        <v>0</v>
      </c>
      <c r="V45" s="33">
        <v>5344.7</v>
      </c>
      <c r="W45" s="33">
        <f>1157.4+281.3+1115.7-1157.4</f>
        <v>1397</v>
      </c>
      <c r="X45" s="33">
        <v>0</v>
      </c>
      <c r="Y45" s="33">
        <f>SUM(Z45:AC45)</f>
        <v>7857.4</v>
      </c>
      <c r="Z45" s="33">
        <v>0</v>
      </c>
      <c r="AA45" s="33">
        <v>6365</v>
      </c>
      <c r="AB45" s="33">
        <f>335+868.6+288.8</f>
        <v>1492.3999999999999</v>
      </c>
      <c r="AC45" s="33">
        <v>0</v>
      </c>
      <c r="AD45" s="39">
        <f t="shared" ref="AD45" si="159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" si="160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" si="161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" si="162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" si="163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" si="164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" si="165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161</v>
      </c>
      <c r="B46" s="29" t="s">
        <v>257</v>
      </c>
      <c r="C46" s="30" t="s">
        <v>24</v>
      </c>
      <c r="D46" s="30" t="s">
        <v>276</v>
      </c>
      <c r="E46" s="31">
        <f t="shared" si="98"/>
        <v>641.20000000000005</v>
      </c>
      <c r="F46" s="31">
        <f t="shared" si="99"/>
        <v>0</v>
      </c>
      <c r="G46" s="31">
        <f t="shared" si="100"/>
        <v>0</v>
      </c>
      <c r="H46" s="31">
        <f t="shared" si="101"/>
        <v>641.20000000000005</v>
      </c>
      <c r="I46" s="31">
        <f t="shared" si="102"/>
        <v>0</v>
      </c>
      <c r="J46" s="50">
        <f t="shared" si="103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89"/>
        <v>0</v>
      </c>
      <c r="P46" s="33">
        <v>0</v>
      </c>
      <c r="Q46" s="33">
        <v>0</v>
      </c>
      <c r="R46" s="41">
        <f>357.9-357.9</f>
        <v>0</v>
      </c>
      <c r="S46" s="33">
        <v>0</v>
      </c>
      <c r="T46" s="33">
        <f t="shared" ref="T46" si="166">SUM(U46:X46)</f>
        <v>641.20000000000005</v>
      </c>
      <c r="U46" s="33">
        <v>0</v>
      </c>
      <c r="V46" s="33">
        <v>0</v>
      </c>
      <c r="W46" s="33">
        <f>541.2+100</f>
        <v>641.20000000000005</v>
      </c>
      <c r="X46" s="33">
        <v>0</v>
      </c>
      <c r="Y46" s="39">
        <f t="shared" ref="Y46" si="167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68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69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70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71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72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73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74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162</v>
      </c>
      <c r="B47" s="29" t="s">
        <v>247</v>
      </c>
      <c r="C47" s="30" t="s">
        <v>24</v>
      </c>
      <c r="D47" s="30" t="s">
        <v>56</v>
      </c>
      <c r="E47" s="31">
        <f t="shared" si="98"/>
        <v>6681.7</v>
      </c>
      <c r="F47" s="31">
        <f t="shared" si="99"/>
        <v>0</v>
      </c>
      <c r="G47" s="31">
        <f t="shared" si="100"/>
        <v>5899.7</v>
      </c>
      <c r="H47" s="31">
        <f t="shared" si="101"/>
        <v>782</v>
      </c>
      <c r="I47" s="31">
        <f t="shared" si="102"/>
        <v>0</v>
      </c>
      <c r="J47" s="50">
        <f t="shared" si="103"/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si="89"/>
        <v>0</v>
      </c>
      <c r="P47" s="33">
        <v>0</v>
      </c>
      <c r="Q47" s="33">
        <v>0</v>
      </c>
      <c r="R47" s="41">
        <f>119.3-119.3</f>
        <v>0</v>
      </c>
      <c r="S47" s="33">
        <v>0</v>
      </c>
      <c r="T47" s="33">
        <f t="shared" ref="T47:T56" si="175">SUM(U47:X47)</f>
        <v>6681.7</v>
      </c>
      <c r="U47" s="33">
        <v>0</v>
      </c>
      <c r="V47" s="33">
        <v>5899.7</v>
      </c>
      <c r="W47" s="33">
        <f>471.5+6210.2+310.5-6210.2</f>
        <v>782</v>
      </c>
      <c r="X47" s="33">
        <v>0</v>
      </c>
      <c r="Y47" s="39">
        <f t="shared" ref="Y47:Y56" si="176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:AD56" si="177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:AI56" si="178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:AN56" si="179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:AS56" si="180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:AX56" si="181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:BC56" si="182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:BH56" si="183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163</v>
      </c>
      <c r="B48" s="29" t="s">
        <v>258</v>
      </c>
      <c r="C48" s="30" t="s">
        <v>24</v>
      </c>
      <c r="D48" s="30" t="s">
        <v>56</v>
      </c>
      <c r="E48" s="31">
        <f t="shared" si="98"/>
        <v>4551.6000000000004</v>
      </c>
      <c r="F48" s="31">
        <f t="shared" si="99"/>
        <v>0</v>
      </c>
      <c r="G48" s="31">
        <f t="shared" si="100"/>
        <v>3830.9</v>
      </c>
      <c r="H48" s="31">
        <f t="shared" si="101"/>
        <v>720.69999999999982</v>
      </c>
      <c r="I48" s="31">
        <f t="shared" si="102"/>
        <v>0</v>
      </c>
      <c r="J48" s="50">
        <f t="shared" si="103"/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si="89"/>
        <v>0</v>
      </c>
      <c r="P48" s="33">
        <v>0</v>
      </c>
      <c r="Q48" s="33">
        <v>0</v>
      </c>
      <c r="R48" s="41">
        <v>0</v>
      </c>
      <c r="S48" s="33">
        <v>0</v>
      </c>
      <c r="T48" s="33">
        <f t="shared" ref="T48" si="184">SUM(U48:X48)</f>
        <v>4551.6000000000004</v>
      </c>
      <c r="U48" s="33">
        <v>0</v>
      </c>
      <c r="V48" s="33">
        <f>3830.8+0.1</f>
        <v>3830.9</v>
      </c>
      <c r="W48" s="33">
        <f>2531.6-2329.9-0.1+519.1</f>
        <v>720.69999999999982</v>
      </c>
      <c r="X48" s="33">
        <v>0</v>
      </c>
      <c r="Y48" s="39">
        <f t="shared" ref="Y48" si="185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" si="186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" si="187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" si="188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" si="189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" si="190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" si="191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" si="192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164</v>
      </c>
      <c r="B49" s="29" t="s">
        <v>282</v>
      </c>
      <c r="C49" s="30" t="s">
        <v>24</v>
      </c>
      <c r="D49" s="30" t="s">
        <v>56</v>
      </c>
      <c r="E49" s="31">
        <f t="shared" ref="E49" si="193">J49+O49+T49+Y49+AD49+AI49+AN49+AS49+AX49</f>
        <v>0</v>
      </c>
      <c r="F49" s="31">
        <f t="shared" ref="F49" si="194">K49+P49+U49+Z49+AE49+AJ49+AO49+AT49+AY49</f>
        <v>0</v>
      </c>
      <c r="G49" s="31">
        <f t="shared" ref="G49" si="195">L49+Q49+V49+AA49+AF49+AK49+AP49+AU49+AZ49</f>
        <v>0</v>
      </c>
      <c r="H49" s="31">
        <f t="shared" ref="H49" si="196">M49+R49+W49+AB49+AG49+AL49+AQ49+AV49+BA49</f>
        <v>0</v>
      </c>
      <c r="I49" s="31">
        <f t="shared" ref="I49" si="197">N49+S49+X49+AC49+AH49+AM49+AR49+AW49+BB49</f>
        <v>0</v>
      </c>
      <c r="J49" s="50">
        <f t="shared" ref="J49" si="198">M49</f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" si="199">SUM(P49:S49)</f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200">SUM(U49:X49)</f>
        <v>0</v>
      </c>
      <c r="U49" s="33">
        <v>0</v>
      </c>
      <c r="V49" s="33">
        <v>0</v>
      </c>
      <c r="W49" s="33">
        <f>5518.9-5518.9</f>
        <v>0</v>
      </c>
      <c r="X49" s="33">
        <v>0</v>
      </c>
      <c r="Y49" s="39">
        <f t="shared" ref="Y49" si="201">SUM(Z49:AC49)</f>
        <v>0</v>
      </c>
      <c r="Z49" s="33">
        <v>0</v>
      </c>
      <c r="AA49" s="33">
        <v>0</v>
      </c>
      <c r="AB49" s="33">
        <v>0</v>
      </c>
      <c r="AC49" s="33">
        <v>0</v>
      </c>
      <c r="AD49" s="39">
        <f t="shared" ref="AD49" si="202">SUM(AE49:AH49)</f>
        <v>0</v>
      </c>
      <c r="AE49" s="33">
        <v>0</v>
      </c>
      <c r="AF49" s="33">
        <v>0</v>
      </c>
      <c r="AG49" s="33">
        <v>0</v>
      </c>
      <c r="AH49" s="33">
        <v>0</v>
      </c>
      <c r="AI49" s="39">
        <f t="shared" ref="AI49" si="203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204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205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206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207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208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49.5" x14ac:dyDescent="0.25">
      <c r="A50" s="28" t="s">
        <v>165</v>
      </c>
      <c r="B50" s="29" t="s">
        <v>288</v>
      </c>
      <c r="C50" s="30" t="s">
        <v>24</v>
      </c>
      <c r="D50" s="30" t="s">
        <v>56</v>
      </c>
      <c r="E50" s="31">
        <f t="shared" ref="E50" si="209">J50+O50+T50+Y50+AD50+AI50+AN50+AS50+AX50</f>
        <v>4655.4000000000005</v>
      </c>
      <c r="F50" s="31">
        <f t="shared" ref="F50" si="210">K50+P50+U50+Z50+AE50+AJ50+AO50+AT50+AY50</f>
        <v>0</v>
      </c>
      <c r="G50" s="31">
        <f t="shared" ref="G50" si="211">L50+Q50+V50+AA50+AF50+AK50+AP50+AU50+AZ50</f>
        <v>4422.6000000000004</v>
      </c>
      <c r="H50" s="31">
        <f t="shared" ref="H50" si="212">M50+R50+W50+AB50+AG50+AL50+AQ50+AV50+BA50</f>
        <v>232.80000000000018</v>
      </c>
      <c r="I50" s="31">
        <f t="shared" ref="I50" si="213">N50+S50+X50+AC50+AH50+AM50+AR50+AW50+BB50</f>
        <v>0</v>
      </c>
      <c r="J50" s="50">
        <f t="shared" ref="J50" si="214">M50</f>
        <v>0</v>
      </c>
      <c r="K50" s="33">
        <v>0</v>
      </c>
      <c r="L50" s="33">
        <v>0</v>
      </c>
      <c r="M50" s="33">
        <v>0</v>
      </c>
      <c r="N50" s="33">
        <v>0</v>
      </c>
      <c r="O50" s="33">
        <f t="shared" ref="O50" si="215">SUM(P50:S50)</f>
        <v>0</v>
      </c>
      <c r="P50" s="33">
        <v>0</v>
      </c>
      <c r="Q50" s="33">
        <v>0</v>
      </c>
      <c r="R50" s="41">
        <v>0</v>
      </c>
      <c r="S50" s="33">
        <v>0</v>
      </c>
      <c r="T50" s="33">
        <f t="shared" ref="T50" si="216">SUM(U50:X50)</f>
        <v>4655.4000000000005</v>
      </c>
      <c r="U50" s="33">
        <v>0</v>
      </c>
      <c r="V50" s="33">
        <v>4422.6000000000004</v>
      </c>
      <c r="W50" s="33">
        <f>4655.4+232.8-4655.4</f>
        <v>232.80000000000018</v>
      </c>
      <c r="X50" s="33">
        <v>0</v>
      </c>
      <c r="Y50" s="39">
        <f t="shared" ref="Y50" si="217">SUM(Z50:AC50)</f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ref="AD50" si="218">SUM(AE50:AH50)</f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ref="AI50" si="219">SUM(AJ50:AM50)</f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ref="AN50" si="220">SUM(AO50:AR50)</f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ref="AS50" si="221">SUM(AT50:AW50)</f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ref="AX50" si="222">SUM(AY50:BB50)</f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ref="BC50" si="223">SUM(BD50:BG50)</f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ref="BH50" si="224">SUM(BI50:BL50)</f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49.5" x14ac:dyDescent="0.25">
      <c r="A51" s="28" t="s">
        <v>166</v>
      </c>
      <c r="B51" s="29" t="s">
        <v>313</v>
      </c>
      <c r="C51" s="30" t="s">
        <v>24</v>
      </c>
      <c r="D51" s="30" t="s">
        <v>56</v>
      </c>
      <c r="E51" s="31">
        <f t="shared" ref="E51" si="225">J51+O51+T51+Y51+AD51+AI51+AN51+AS51+AX51</f>
        <v>6300</v>
      </c>
      <c r="F51" s="31">
        <f t="shared" ref="F51" si="226">K51+P51+U51+Z51+AE51+AJ51+AO51+AT51+AY51</f>
        <v>0</v>
      </c>
      <c r="G51" s="31">
        <f t="shared" ref="G51" si="227">L51+Q51+V51+AA51+AF51+AK51+AP51+AU51+AZ51</f>
        <v>5985</v>
      </c>
      <c r="H51" s="31">
        <f t="shared" ref="H51" si="228">M51+R51+W51+AB51+AG51+AL51+AQ51+AV51+BA51</f>
        <v>315</v>
      </c>
      <c r="I51" s="31">
        <f t="shared" ref="I51" si="229">N51+S51+X51+AC51+AH51+AM51+AR51+AW51+BB51</f>
        <v>0</v>
      </c>
      <c r="J51" s="50">
        <f t="shared" ref="J51" si="230">M51</f>
        <v>0</v>
      </c>
      <c r="K51" s="33">
        <v>0</v>
      </c>
      <c r="L51" s="33">
        <v>0</v>
      </c>
      <c r="M51" s="33">
        <v>0</v>
      </c>
      <c r="N51" s="33">
        <v>0</v>
      </c>
      <c r="O51" s="33">
        <f t="shared" ref="O51" si="231">SUM(P51:S51)</f>
        <v>0</v>
      </c>
      <c r="P51" s="33">
        <v>0</v>
      </c>
      <c r="Q51" s="33">
        <v>0</v>
      </c>
      <c r="R51" s="41">
        <v>0</v>
      </c>
      <c r="S51" s="33">
        <v>0</v>
      </c>
      <c r="T51" s="33">
        <f t="shared" ref="T51" si="232">SUM(U51:X51)</f>
        <v>0</v>
      </c>
      <c r="U51" s="33">
        <v>0</v>
      </c>
      <c r="V51" s="33">
        <v>0</v>
      </c>
      <c r="W51" s="33">
        <v>0</v>
      </c>
      <c r="X51" s="33">
        <v>0</v>
      </c>
      <c r="Y51" s="33">
        <f t="shared" ref="Y51" si="233">SUM(Z51:AC51)</f>
        <v>6300</v>
      </c>
      <c r="Z51" s="33">
        <v>0</v>
      </c>
      <c r="AA51" s="33">
        <v>5985</v>
      </c>
      <c r="AB51" s="33">
        <v>315</v>
      </c>
      <c r="AC51" s="33">
        <v>0</v>
      </c>
      <c r="AD51" s="39">
        <f t="shared" ref="AD51" si="234">SUM(AE51:AH51)</f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ref="AI51" si="235">SUM(AJ51:AM51)</f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ref="AN51" si="236">SUM(AO51:AR51)</f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ref="AS51" si="237">SUM(AT51:AW51)</f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ref="AX51" si="238">SUM(AY51:BB51)</f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ref="BC51" si="239">SUM(BD51:BG51)</f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ref="BH51" si="240">SUM(BI51:BL51)</f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49.5" x14ac:dyDescent="0.25">
      <c r="A52" s="28" t="s">
        <v>167</v>
      </c>
      <c r="B52" s="29" t="s">
        <v>344</v>
      </c>
      <c r="C52" s="30" t="s">
        <v>24</v>
      </c>
      <c r="D52" s="30" t="s">
        <v>56</v>
      </c>
      <c r="E52" s="31">
        <f t="shared" ref="E52" si="241">J52+O52+T52+Y52+AD52+AI52+AN52+AS52+AX52</f>
        <v>7000</v>
      </c>
      <c r="F52" s="31">
        <f t="shared" ref="F52" si="242">K52+P52+U52+Z52+AE52+AJ52+AO52+AT52+AY52</f>
        <v>0</v>
      </c>
      <c r="G52" s="31">
        <f t="shared" ref="G52" si="243">L52+Q52+V52+AA52+AF52+AK52+AP52+AU52+AZ52</f>
        <v>0</v>
      </c>
      <c r="H52" s="31">
        <f t="shared" ref="H52" si="244">M52+R52+W52+AB52+AG52+AL52+AQ52+AV52+BA52</f>
        <v>7000</v>
      </c>
      <c r="I52" s="31">
        <f t="shared" ref="I52" si="245">N52+S52+X52+AC52+AH52+AM52+AR52+AW52+BB52</f>
        <v>0</v>
      </c>
      <c r="J52" s="50">
        <f t="shared" ref="J52" si="246">M52</f>
        <v>0</v>
      </c>
      <c r="K52" s="33">
        <v>0</v>
      </c>
      <c r="L52" s="33">
        <v>0</v>
      </c>
      <c r="M52" s="33">
        <v>0</v>
      </c>
      <c r="N52" s="33">
        <v>0</v>
      </c>
      <c r="O52" s="33">
        <f t="shared" ref="O52" si="247">SUM(P52:S52)</f>
        <v>0</v>
      </c>
      <c r="P52" s="33">
        <v>0</v>
      </c>
      <c r="Q52" s="33">
        <v>0</v>
      </c>
      <c r="R52" s="41">
        <v>0</v>
      </c>
      <c r="S52" s="33">
        <v>0</v>
      </c>
      <c r="T52" s="33">
        <f t="shared" ref="T52" si="248">SUM(U52:X52)</f>
        <v>0</v>
      </c>
      <c r="U52" s="33">
        <v>0</v>
      </c>
      <c r="V52" s="33">
        <v>0</v>
      </c>
      <c r="W52" s="33">
        <v>0</v>
      </c>
      <c r="X52" s="33">
        <v>0</v>
      </c>
      <c r="Y52" s="33">
        <f t="shared" ref="Y52" si="249">SUM(Z52:AC52)</f>
        <v>7000</v>
      </c>
      <c r="Z52" s="33">
        <v>0</v>
      </c>
      <c r="AA52" s="33">
        <v>0</v>
      </c>
      <c r="AB52" s="33">
        <v>7000</v>
      </c>
      <c r="AC52" s="33">
        <v>0</v>
      </c>
      <c r="AD52" s="39">
        <f t="shared" ref="AD52" si="250">SUM(AE52:AH52)</f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ref="AI52" si="251">SUM(AJ52:AM52)</f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ref="AN52" si="252">SUM(AO52:AR52)</f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ref="AS52" si="253">SUM(AT52:AW52)</f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ref="AX52" si="254">SUM(AY52:BB52)</f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ref="BC52" si="255">SUM(BD52:BG52)</f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ref="BH52" si="256">SUM(BI52:BL52)</f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33" x14ac:dyDescent="0.25">
      <c r="A53" s="28" t="s">
        <v>168</v>
      </c>
      <c r="B53" s="8" t="s">
        <v>171</v>
      </c>
      <c r="C53" s="30" t="s">
        <v>24</v>
      </c>
      <c r="D53" s="30" t="s">
        <v>94</v>
      </c>
      <c r="E53" s="31">
        <f t="shared" ref="E53:I56" si="257">J53+O53+T53+Y53+AD53+AI53+AN53+AS53+AX53</f>
        <v>5400</v>
      </c>
      <c r="F53" s="31">
        <f t="shared" si="257"/>
        <v>0</v>
      </c>
      <c r="G53" s="31">
        <f t="shared" si="257"/>
        <v>0</v>
      </c>
      <c r="H53" s="31">
        <f t="shared" si="257"/>
        <v>5346</v>
      </c>
      <c r="I53" s="31">
        <f t="shared" si="257"/>
        <v>54</v>
      </c>
      <c r="J53" s="32">
        <f>SUM(K53:N53)</f>
        <v>5400</v>
      </c>
      <c r="K53" s="33">
        <v>0</v>
      </c>
      <c r="L53" s="33">
        <v>0</v>
      </c>
      <c r="M53" s="32">
        <v>5346</v>
      </c>
      <c r="N53" s="33">
        <v>54</v>
      </c>
      <c r="O53" s="33">
        <f t="shared" si="89"/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75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76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77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78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79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80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81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82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83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33" x14ac:dyDescent="0.25">
      <c r="A54" s="28" t="s">
        <v>169</v>
      </c>
      <c r="B54" s="9" t="s">
        <v>172</v>
      </c>
      <c r="C54" s="30" t="s">
        <v>24</v>
      </c>
      <c r="D54" s="30" t="s">
        <v>94</v>
      </c>
      <c r="E54" s="31">
        <f t="shared" si="257"/>
        <v>1800</v>
      </c>
      <c r="F54" s="31">
        <f t="shared" si="257"/>
        <v>0</v>
      </c>
      <c r="G54" s="31">
        <f t="shared" si="257"/>
        <v>0</v>
      </c>
      <c r="H54" s="31">
        <f t="shared" si="257"/>
        <v>1782</v>
      </c>
      <c r="I54" s="31">
        <f t="shared" si="257"/>
        <v>18</v>
      </c>
      <c r="J54" s="32">
        <f t="shared" ref="J54:J56" si="258">SUM(K54:N54)</f>
        <v>1800</v>
      </c>
      <c r="K54" s="33">
        <v>0</v>
      </c>
      <c r="L54" s="33">
        <v>0</v>
      </c>
      <c r="M54" s="32">
        <v>1782</v>
      </c>
      <c r="N54" s="33">
        <v>18</v>
      </c>
      <c r="O54" s="33">
        <f t="shared" si="89"/>
        <v>0</v>
      </c>
      <c r="P54" s="33">
        <v>0</v>
      </c>
      <c r="Q54" s="33">
        <v>0</v>
      </c>
      <c r="R54" s="40">
        <v>0</v>
      </c>
      <c r="S54" s="33">
        <v>0</v>
      </c>
      <c r="T54" s="39">
        <f t="shared" si="175"/>
        <v>0</v>
      </c>
      <c r="U54" s="33">
        <v>0</v>
      </c>
      <c r="V54" s="33">
        <v>0</v>
      </c>
      <c r="W54" s="33">
        <v>0</v>
      </c>
      <c r="X54" s="33">
        <v>0</v>
      </c>
      <c r="Y54" s="39">
        <f t="shared" si="176"/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 t="shared" si="177"/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 t="shared" si="178"/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 t="shared" si="179"/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 t="shared" si="180"/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 t="shared" si="181"/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 t="shared" si="182"/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 t="shared" si="183"/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33" x14ac:dyDescent="0.25">
      <c r="A55" s="28" t="s">
        <v>170</v>
      </c>
      <c r="B55" s="9" t="s">
        <v>173</v>
      </c>
      <c r="C55" s="30" t="s">
        <v>24</v>
      </c>
      <c r="D55" s="30" t="s">
        <v>94</v>
      </c>
      <c r="E55" s="31">
        <f t="shared" si="257"/>
        <v>1800</v>
      </c>
      <c r="F55" s="31">
        <f t="shared" si="257"/>
        <v>0</v>
      </c>
      <c r="G55" s="31">
        <f t="shared" si="257"/>
        <v>0</v>
      </c>
      <c r="H55" s="31">
        <f t="shared" si="257"/>
        <v>1782</v>
      </c>
      <c r="I55" s="31">
        <f t="shared" si="257"/>
        <v>18</v>
      </c>
      <c r="J55" s="32">
        <f t="shared" si="258"/>
        <v>1800</v>
      </c>
      <c r="K55" s="33">
        <v>0</v>
      </c>
      <c r="L55" s="33">
        <v>0</v>
      </c>
      <c r="M55" s="32">
        <v>1782</v>
      </c>
      <c r="N55" s="33">
        <v>18</v>
      </c>
      <c r="O55" s="33">
        <f t="shared" si="89"/>
        <v>0</v>
      </c>
      <c r="P55" s="33">
        <v>0</v>
      </c>
      <c r="Q55" s="33">
        <v>0</v>
      </c>
      <c r="R55" s="40">
        <v>0</v>
      </c>
      <c r="S55" s="33">
        <v>0</v>
      </c>
      <c r="T55" s="39">
        <f t="shared" si="175"/>
        <v>0</v>
      </c>
      <c r="U55" s="33">
        <v>0</v>
      </c>
      <c r="V55" s="33">
        <v>0</v>
      </c>
      <c r="W55" s="33">
        <v>0</v>
      </c>
      <c r="X55" s="33">
        <v>0</v>
      </c>
      <c r="Y55" s="39">
        <f t="shared" si="176"/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 t="shared" si="177"/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 t="shared" si="178"/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 t="shared" si="179"/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 t="shared" si="180"/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 t="shared" si="181"/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 t="shared" si="182"/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 t="shared" si="183"/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33" x14ac:dyDescent="0.25">
      <c r="A56" s="28" t="s">
        <v>192</v>
      </c>
      <c r="B56" s="9" t="s">
        <v>174</v>
      </c>
      <c r="C56" s="30" t="s">
        <v>24</v>
      </c>
      <c r="D56" s="30" t="s">
        <v>94</v>
      </c>
      <c r="E56" s="31">
        <f t="shared" si="257"/>
        <v>3024</v>
      </c>
      <c r="F56" s="31">
        <f t="shared" si="257"/>
        <v>0</v>
      </c>
      <c r="G56" s="31">
        <f t="shared" si="257"/>
        <v>0</v>
      </c>
      <c r="H56" s="31">
        <f t="shared" si="257"/>
        <v>2993.8</v>
      </c>
      <c r="I56" s="31">
        <f t="shared" si="257"/>
        <v>30.2</v>
      </c>
      <c r="J56" s="32">
        <f t="shared" si="258"/>
        <v>3024</v>
      </c>
      <c r="K56" s="33">
        <v>0</v>
      </c>
      <c r="L56" s="33">
        <v>0</v>
      </c>
      <c r="M56" s="32">
        <v>2993.8</v>
      </c>
      <c r="N56" s="33">
        <v>30.2</v>
      </c>
      <c r="O56" s="33">
        <f t="shared" ref="O56" si="259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 t="shared" si="175"/>
        <v>0</v>
      </c>
      <c r="U56" s="33">
        <v>0</v>
      </c>
      <c r="V56" s="33">
        <v>0</v>
      </c>
      <c r="W56" s="33">
        <v>0</v>
      </c>
      <c r="X56" s="33">
        <v>0</v>
      </c>
      <c r="Y56" s="39">
        <f t="shared" si="176"/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 t="shared" si="177"/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 t="shared" si="178"/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 t="shared" si="179"/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 t="shared" si="180"/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 t="shared" si="181"/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 t="shared" si="182"/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 t="shared" si="183"/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49.5" x14ac:dyDescent="0.25">
      <c r="A57" s="28" t="s">
        <v>193</v>
      </c>
      <c r="B57" s="29" t="s">
        <v>140</v>
      </c>
      <c r="C57" s="30" t="s">
        <v>24</v>
      </c>
      <c r="D57" s="30" t="s">
        <v>94</v>
      </c>
      <c r="E57" s="31">
        <f>J57+O57+T57+Y57+AD57+AI57+AN57+AS57+AX57</f>
        <v>460</v>
      </c>
      <c r="F57" s="31">
        <f t="shared" ref="F57" si="260">K57+P57+U57+Z57+AE57+AJ57+AO57+AT57+AY57</f>
        <v>0</v>
      </c>
      <c r="G57" s="31">
        <f t="shared" ref="G57" si="261">L57+Q57+V57+AA57+AF57+AK57+AP57+AU57+AZ57</f>
        <v>0</v>
      </c>
      <c r="H57" s="31">
        <f t="shared" ref="H57" si="262">M57+R57+W57+AB57+AG57+AL57+AQ57+AV57+BA57</f>
        <v>455.4</v>
      </c>
      <c r="I57" s="31">
        <f t="shared" ref="I57" si="263">N57+S57+X57+AC57+AH57+AM57+AR57+AW57+BB57</f>
        <v>4.5999999999999996</v>
      </c>
      <c r="J57" s="50">
        <f>M57+N57</f>
        <v>460</v>
      </c>
      <c r="K57" s="33">
        <v>0</v>
      </c>
      <c r="L57" s="33">
        <v>0</v>
      </c>
      <c r="M57" s="50">
        <v>455.4</v>
      </c>
      <c r="N57" s="33">
        <v>4.5999999999999996</v>
      </c>
      <c r="O57" s="33">
        <f t="shared" ref="O57" si="264">R57</f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33" x14ac:dyDescent="0.25">
      <c r="A58" s="28" t="s">
        <v>194</v>
      </c>
      <c r="B58" s="29" t="s">
        <v>141</v>
      </c>
      <c r="C58" s="30" t="s">
        <v>24</v>
      </c>
      <c r="D58" s="30" t="s">
        <v>94</v>
      </c>
      <c r="E58" s="31">
        <f t="shared" ref="E58" si="265">J58+O58+T58+Y58+AD58+AI58+AN58+AS58+AX58</f>
        <v>80</v>
      </c>
      <c r="F58" s="31">
        <f t="shared" ref="F58" si="266">K58+P58+U58+Z58+AE58+AJ58+AO58+AT58+AY58</f>
        <v>0</v>
      </c>
      <c r="G58" s="31">
        <f t="shared" ref="G58" si="267">L58+Q58+V58+AA58+AF58+AK58+AP58+AU58+AZ58</f>
        <v>0</v>
      </c>
      <c r="H58" s="31">
        <f t="shared" ref="H58" si="268">M58+R58+W58+AB58+AG58+AL58+AQ58+AV58+BA58</f>
        <v>79.2</v>
      </c>
      <c r="I58" s="31">
        <f t="shared" ref="I58" si="269">N58+S58+X58+AC58+AH58+AM58+AR58+AW58+BB58</f>
        <v>0.8</v>
      </c>
      <c r="J58" s="32">
        <f>SUM(K58:N58)</f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ref="O58" si="270">R58</f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49.5" x14ac:dyDescent="0.25">
      <c r="A59" s="28" t="s">
        <v>195</v>
      </c>
      <c r="B59" s="43" t="s">
        <v>142</v>
      </c>
      <c r="C59" s="30" t="s">
        <v>24</v>
      </c>
      <c r="D59" s="30" t="s">
        <v>94</v>
      </c>
      <c r="E59" s="31">
        <f t="shared" ref="E59:E61" si="271">J59+O59+T59+Y59+AD59+AI59+AN59+AS59+AX59</f>
        <v>80</v>
      </c>
      <c r="F59" s="31">
        <f t="shared" ref="F59:F61" si="272">K59+P59+U59+Z59+AE59+AJ59+AO59+AT59+AY59</f>
        <v>0</v>
      </c>
      <c r="G59" s="31">
        <f t="shared" ref="G59:G61" si="273">L59+Q59+V59+AA59+AF59+AK59+AP59+AU59+AZ59</f>
        <v>0</v>
      </c>
      <c r="H59" s="31">
        <f t="shared" ref="H59:H61" si="274">M59+R59+W59+AB59+AG59+AL59+AQ59+AV59+BA59</f>
        <v>79.2</v>
      </c>
      <c r="I59" s="31">
        <f t="shared" ref="I59:I61" si="275">N59+S59+X59+AC59+AH59+AM59+AR59+AW59+BB59</f>
        <v>0.8</v>
      </c>
      <c r="J59" s="32">
        <f t="shared" ref="J59:J61" si="276">SUM(K59:N59)</f>
        <v>80</v>
      </c>
      <c r="K59" s="33">
        <v>0</v>
      </c>
      <c r="L59" s="33">
        <v>0</v>
      </c>
      <c r="M59" s="32">
        <v>79.2</v>
      </c>
      <c r="N59" s="33">
        <v>0.8</v>
      </c>
      <c r="O59" s="33">
        <f t="shared" ref="O59:O62" si="277">R59</f>
        <v>0</v>
      </c>
      <c r="P59" s="33">
        <v>0</v>
      </c>
      <c r="Q59" s="33">
        <v>0</v>
      </c>
      <c r="R59" s="40">
        <v>0</v>
      </c>
      <c r="S59" s="33">
        <v>0</v>
      </c>
      <c r="T59" s="39">
        <f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49.5" x14ac:dyDescent="0.25">
      <c r="A60" s="28" t="s">
        <v>277</v>
      </c>
      <c r="B60" s="43" t="s">
        <v>143</v>
      </c>
      <c r="C60" s="30" t="s">
        <v>24</v>
      </c>
      <c r="D60" s="30" t="s">
        <v>94</v>
      </c>
      <c r="E60" s="31">
        <f t="shared" si="271"/>
        <v>80</v>
      </c>
      <c r="F60" s="31">
        <f t="shared" si="272"/>
        <v>0</v>
      </c>
      <c r="G60" s="31">
        <f t="shared" si="273"/>
        <v>0</v>
      </c>
      <c r="H60" s="31">
        <f t="shared" si="274"/>
        <v>79.2</v>
      </c>
      <c r="I60" s="31">
        <f t="shared" si="275"/>
        <v>0.8</v>
      </c>
      <c r="J60" s="32">
        <f t="shared" si="276"/>
        <v>80</v>
      </c>
      <c r="K60" s="33">
        <v>0</v>
      </c>
      <c r="L60" s="33">
        <v>0</v>
      </c>
      <c r="M60" s="32">
        <v>79.2</v>
      </c>
      <c r="N60" s="33">
        <v>0.8</v>
      </c>
      <c r="O60" s="33">
        <f t="shared" si="277"/>
        <v>0</v>
      </c>
      <c r="P60" s="33">
        <v>0</v>
      </c>
      <c r="Q60" s="33">
        <v>0</v>
      </c>
      <c r="R60" s="40">
        <v>0</v>
      </c>
      <c r="S60" s="33">
        <v>0</v>
      </c>
      <c r="T60" s="39">
        <f>SUM(U60:X60)</f>
        <v>0</v>
      </c>
      <c r="U60" s="33">
        <v>0</v>
      </c>
      <c r="V60" s="33">
        <v>0</v>
      </c>
      <c r="W60" s="33">
        <v>0</v>
      </c>
      <c r="X60" s="33">
        <v>0</v>
      </c>
      <c r="Y60" s="39">
        <f>SUM(Z60:AC60)</f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>SUM(AE60:AH60)</f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>SUM(AJ60:AM60)</f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>SUM(AO60:AR60)</f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>SUM(AT60:AW60)</f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>SUM(AY60:BB60)</f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>SUM(BD60:BG60)</f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>SUM(BI60:BL60)</f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33" x14ac:dyDescent="0.25">
      <c r="A61" s="28" t="s">
        <v>280</v>
      </c>
      <c r="B61" s="43" t="s">
        <v>144</v>
      </c>
      <c r="C61" s="30" t="s">
        <v>24</v>
      </c>
      <c r="D61" s="30" t="s">
        <v>94</v>
      </c>
      <c r="E61" s="31">
        <f t="shared" si="271"/>
        <v>80</v>
      </c>
      <c r="F61" s="31">
        <f t="shared" si="272"/>
        <v>0</v>
      </c>
      <c r="G61" s="31">
        <f t="shared" si="273"/>
        <v>0</v>
      </c>
      <c r="H61" s="31">
        <f t="shared" si="274"/>
        <v>79.2</v>
      </c>
      <c r="I61" s="31">
        <f t="shared" si="275"/>
        <v>0.8</v>
      </c>
      <c r="J61" s="32">
        <f t="shared" si="276"/>
        <v>80</v>
      </c>
      <c r="K61" s="33">
        <v>0</v>
      </c>
      <c r="L61" s="33">
        <v>0</v>
      </c>
      <c r="M61" s="32">
        <v>79.2</v>
      </c>
      <c r="N61" s="33">
        <v>0.8</v>
      </c>
      <c r="O61" s="33">
        <f t="shared" si="277"/>
        <v>0</v>
      </c>
      <c r="P61" s="33">
        <v>0</v>
      </c>
      <c r="Q61" s="33">
        <v>0</v>
      </c>
      <c r="R61" s="40">
        <v>0</v>
      </c>
      <c r="S61" s="33">
        <v>0</v>
      </c>
      <c r="T61" s="39">
        <f>SUM(U61:X61)</f>
        <v>0</v>
      </c>
      <c r="U61" s="33">
        <v>0</v>
      </c>
      <c r="V61" s="33">
        <v>0</v>
      </c>
      <c r="W61" s="33">
        <v>0</v>
      </c>
      <c r="X61" s="33">
        <v>0</v>
      </c>
      <c r="Y61" s="39">
        <f>SUM(Z61:AC61)</f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>SUM(AE61:AH61)</f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>SUM(AJ61:AM61)</f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>SUM(AO61:AR61)</f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>SUM(AT61:AW61)</f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>SUM(AY61:BB61)</f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>SUM(BD61:BG61)</f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>SUM(BI61:BL61)</f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82.5" x14ac:dyDescent="0.25">
      <c r="A62" s="28" t="s">
        <v>283</v>
      </c>
      <c r="B62" s="43" t="s">
        <v>206</v>
      </c>
      <c r="C62" s="30" t="s">
        <v>24</v>
      </c>
      <c r="D62" s="30" t="s">
        <v>38</v>
      </c>
      <c r="E62" s="31">
        <f t="shared" ref="E62" si="278">J62+O62+T62+Y62+AD62+AI62+AN62+AS62+AX62</f>
        <v>1875.8</v>
      </c>
      <c r="F62" s="31">
        <f t="shared" ref="F62" si="279">K62+P62+U62+Z62+AE62+AJ62+AO62+AT62+AY62</f>
        <v>0</v>
      </c>
      <c r="G62" s="31">
        <f t="shared" ref="G62" si="280">L62+Q62+V62+AA62+AF62+AK62+AP62+AU62+AZ62</f>
        <v>0</v>
      </c>
      <c r="H62" s="31">
        <f t="shared" ref="H62" si="281">M62+R62+W62+AB62+AG62+AL62+AQ62+AV62+BA62</f>
        <v>1875.8</v>
      </c>
      <c r="I62" s="31">
        <f t="shared" ref="I62" si="282">N62+S62+X62+AC62+AH62+AM62+AR62+AW62+BB62</f>
        <v>0</v>
      </c>
      <c r="J62" s="33">
        <f t="shared" ref="J62:J65" si="283">M62</f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si="277"/>
        <v>1875.8</v>
      </c>
      <c r="P62" s="33"/>
      <c r="Q62" s="33">
        <v>0</v>
      </c>
      <c r="R62" s="41">
        <v>1875.8</v>
      </c>
      <c r="S62" s="33">
        <v>0</v>
      </c>
      <c r="T62" s="39">
        <f t="shared" ref="T62:T65" si="284">SUM(U62:X62)</f>
        <v>0</v>
      </c>
      <c r="U62" s="33">
        <v>0</v>
      </c>
      <c r="V62" s="33">
        <v>0</v>
      </c>
      <c r="W62" s="33">
        <v>0</v>
      </c>
      <c r="X62" s="33">
        <v>0</v>
      </c>
      <c r="Y62" s="39">
        <f t="shared" ref="Y62:Y65" si="285">SUM(Z62:AC62)</f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ref="AD62:AD65" si="286">SUM(AE62:AH62)</f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ref="AI62:AI65" si="287">SUM(AJ62:AM62)</f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ref="AN62:AN65" si="288">SUM(AO62:AR62)</f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ref="AS62:AS65" si="289">SUM(AT62:AW62)</f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ref="AX62:AX65" si="290">SUM(AY62:BB62)</f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ref="BC62:BC65" si="291">SUM(BD62:BG62)</f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ref="BH62:BH65" si="292">SUM(BI62:BL62)</f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99" x14ac:dyDescent="0.25">
      <c r="A63" s="28" t="s">
        <v>284</v>
      </c>
      <c r="B63" s="43" t="s">
        <v>211</v>
      </c>
      <c r="C63" s="30" t="s">
        <v>24</v>
      </c>
      <c r="D63" s="30" t="s">
        <v>38</v>
      </c>
      <c r="E63" s="31">
        <f t="shared" ref="E63" si="293">J63+O63+T63+Y63+AD63+AI63+AN63+AS63+AX63</f>
        <v>610.9</v>
      </c>
      <c r="F63" s="31">
        <f t="shared" ref="F63" si="294">K63+P63+U63+Z63+AE63+AJ63+AO63+AT63+AY63</f>
        <v>0</v>
      </c>
      <c r="G63" s="31">
        <f t="shared" ref="G63" si="295">L63+Q63+V63+AA63+AF63+AK63+AP63+AU63+AZ63</f>
        <v>0</v>
      </c>
      <c r="H63" s="31">
        <f t="shared" ref="H63" si="296">M63+R63+W63+AB63+AG63+AL63+AQ63+AV63+BA63</f>
        <v>610.9</v>
      </c>
      <c r="I63" s="31">
        <f t="shared" ref="I63" si="297">N63+S63+X63+AC63+AH63+AM63+AR63+AW63+BB63</f>
        <v>0</v>
      </c>
      <c r="J63" s="33">
        <f t="shared" si="283"/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98">R63</f>
        <v>610.9</v>
      </c>
      <c r="P63" s="33"/>
      <c r="Q63" s="33">
        <v>0</v>
      </c>
      <c r="R63" s="41">
        <v>610.9</v>
      </c>
      <c r="S63" s="33">
        <v>0</v>
      </c>
      <c r="T63" s="39">
        <f t="shared" si="284"/>
        <v>0</v>
      </c>
      <c r="U63" s="33">
        <v>0</v>
      </c>
      <c r="V63" s="33">
        <v>0</v>
      </c>
      <c r="W63" s="33">
        <v>0</v>
      </c>
      <c r="X63" s="33">
        <v>0</v>
      </c>
      <c r="Y63" s="39">
        <f t="shared" si="285"/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si="286"/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si="287"/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si="288"/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si="289"/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si="290"/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si="291"/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si="292"/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66" x14ac:dyDescent="0.25">
      <c r="A64" s="28" t="s">
        <v>286</v>
      </c>
      <c r="B64" s="43" t="s">
        <v>278</v>
      </c>
      <c r="C64" s="30" t="s">
        <v>24</v>
      </c>
      <c r="D64" s="30" t="s">
        <v>38</v>
      </c>
      <c r="E64" s="31">
        <f t="shared" ref="E64" si="299">J64+O64+T64+Y64+AD64+AI64+AN64+AS64+AX64</f>
        <v>3900</v>
      </c>
      <c r="F64" s="31">
        <f t="shared" ref="F64" si="300">K64+P64+U64+Z64+AE64+AJ64+AO64+AT64+AY64</f>
        <v>0</v>
      </c>
      <c r="G64" s="31">
        <f t="shared" ref="G64" si="301">L64+Q64+V64+AA64+AF64+AK64+AP64+AU64+AZ64</f>
        <v>0</v>
      </c>
      <c r="H64" s="31">
        <f t="shared" ref="H64" si="302">M64+R64+W64+AB64+AG64+AL64+AQ64+AV64+BA64</f>
        <v>3900</v>
      </c>
      <c r="I64" s="31">
        <f t="shared" ref="I64" si="303">N64+S64+X64+AC64+AH64+AM64+AR64+AW64+BB64</f>
        <v>0</v>
      </c>
      <c r="J64" s="33">
        <f t="shared" si="283"/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304">R64</f>
        <v>0</v>
      </c>
      <c r="P64" s="33"/>
      <c r="Q64" s="33">
        <v>0</v>
      </c>
      <c r="R64" s="41">
        <v>0</v>
      </c>
      <c r="S64" s="33">
        <v>0</v>
      </c>
      <c r="T64" s="39">
        <f t="shared" si="284"/>
        <v>3900</v>
      </c>
      <c r="U64" s="33">
        <v>0</v>
      </c>
      <c r="V64" s="33">
        <v>0</v>
      </c>
      <c r="W64" s="41">
        <v>3900</v>
      </c>
      <c r="X64" s="33">
        <v>0</v>
      </c>
      <c r="Y64" s="39">
        <f t="shared" si="285"/>
        <v>0</v>
      </c>
      <c r="Z64" s="33">
        <v>0</v>
      </c>
      <c r="AA64" s="33">
        <v>0</v>
      </c>
      <c r="AB64" s="33">
        <v>0</v>
      </c>
      <c r="AC64" s="33">
        <v>0</v>
      </c>
      <c r="AD64" s="39">
        <f t="shared" si="286"/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si="287"/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si="288"/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si="289"/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si="290"/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si="291"/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si="292"/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99" x14ac:dyDescent="0.25">
      <c r="A65" s="28" t="s">
        <v>289</v>
      </c>
      <c r="B65" s="43" t="s">
        <v>281</v>
      </c>
      <c r="C65" s="30" t="s">
        <v>24</v>
      </c>
      <c r="D65" s="30" t="s">
        <v>38</v>
      </c>
      <c r="E65" s="31">
        <f t="shared" ref="E65" si="305">J65+O65+T65+Y65+AD65+AI65+AN65+AS65+AX65</f>
        <v>518</v>
      </c>
      <c r="F65" s="31">
        <f t="shared" ref="F65" si="306">K65+P65+U65+Z65+AE65+AJ65+AO65+AT65+AY65</f>
        <v>0</v>
      </c>
      <c r="G65" s="31">
        <f t="shared" ref="G65" si="307">L65+Q65+V65+AA65+AF65+AK65+AP65+AU65+AZ65</f>
        <v>0</v>
      </c>
      <c r="H65" s="31">
        <f t="shared" ref="H65" si="308">M65+R65+W65+AB65+AG65+AL65+AQ65+AV65+BA65</f>
        <v>518</v>
      </c>
      <c r="I65" s="31">
        <f t="shared" ref="I65" si="309">N65+S65+X65+AC65+AH65+AM65+AR65+AW65+BB65</f>
        <v>0</v>
      </c>
      <c r="J65" s="33">
        <f t="shared" si="283"/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" si="310">R65</f>
        <v>0</v>
      </c>
      <c r="P65" s="33"/>
      <c r="Q65" s="33">
        <v>0</v>
      </c>
      <c r="R65" s="41">
        <v>0</v>
      </c>
      <c r="S65" s="33">
        <v>0</v>
      </c>
      <c r="T65" s="39">
        <f t="shared" si="284"/>
        <v>518</v>
      </c>
      <c r="U65" s="33">
        <v>0</v>
      </c>
      <c r="V65" s="33">
        <v>0</v>
      </c>
      <c r="W65" s="41">
        <v>518</v>
      </c>
      <c r="X65" s="33">
        <v>0</v>
      </c>
      <c r="Y65" s="39">
        <f t="shared" si="285"/>
        <v>0</v>
      </c>
      <c r="Z65" s="33">
        <v>0</v>
      </c>
      <c r="AA65" s="33">
        <v>0</v>
      </c>
      <c r="AB65" s="33">
        <v>0</v>
      </c>
      <c r="AC65" s="33">
        <v>0</v>
      </c>
      <c r="AD65" s="39">
        <f t="shared" si="286"/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si="287"/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si="288"/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si="289"/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si="290"/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si="291"/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si="292"/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99" x14ac:dyDescent="0.25">
      <c r="A66" s="28" t="s">
        <v>312</v>
      </c>
      <c r="B66" s="43" t="s">
        <v>285</v>
      </c>
      <c r="C66" s="30" t="s">
        <v>24</v>
      </c>
      <c r="D66" s="30" t="s">
        <v>56</v>
      </c>
      <c r="E66" s="31">
        <f t="shared" ref="E66" si="311">J66+O66+T66+Y66+AD66+AI66+AN66+AS66+AX66</f>
        <v>576.4</v>
      </c>
      <c r="F66" s="31">
        <f t="shared" ref="F66" si="312">K66+P66+U66+Z66+AE66+AJ66+AO66+AT66+AY66</f>
        <v>0</v>
      </c>
      <c r="G66" s="31">
        <f t="shared" ref="G66" si="313">L66+Q66+V66+AA66+AF66+AK66+AP66+AU66+AZ66</f>
        <v>0</v>
      </c>
      <c r="H66" s="31">
        <f t="shared" ref="H66" si="314">M66+R66+W66+AB66+AG66+AL66+AQ66+AV66+BA66</f>
        <v>576.4</v>
      </c>
      <c r="I66" s="31">
        <f t="shared" ref="I66" si="315">N66+S66+X66+AC66+AH66+AM66+AR66+AW66+BB66</f>
        <v>0</v>
      </c>
      <c r="J66" s="33">
        <f t="shared" ref="J66" si="316">M66</f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ref="O66" si="317">R66</f>
        <v>0</v>
      </c>
      <c r="P66" s="33"/>
      <c r="Q66" s="33">
        <v>0</v>
      </c>
      <c r="R66" s="41">
        <v>0</v>
      </c>
      <c r="S66" s="33">
        <v>0</v>
      </c>
      <c r="T66" s="39">
        <f t="shared" ref="T66" si="318">SUM(U66:X66)</f>
        <v>576.4</v>
      </c>
      <c r="U66" s="33">
        <v>0</v>
      </c>
      <c r="V66" s="33">
        <v>0</v>
      </c>
      <c r="W66" s="41">
        <v>576.4</v>
      </c>
      <c r="X66" s="33">
        <v>0</v>
      </c>
      <c r="Y66" s="39">
        <f t="shared" ref="Y66" si="319">SUM(Z66:AC66)</f>
        <v>0</v>
      </c>
      <c r="Z66" s="33">
        <v>0</v>
      </c>
      <c r="AA66" s="33">
        <v>0</v>
      </c>
      <c r="AB66" s="33">
        <v>0</v>
      </c>
      <c r="AC66" s="33">
        <v>0</v>
      </c>
      <c r="AD66" s="39">
        <f t="shared" ref="AD66" si="320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" si="321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" si="322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" si="323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" si="324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" si="325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" si="326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99" x14ac:dyDescent="0.25">
      <c r="A67" s="28" t="s">
        <v>341</v>
      </c>
      <c r="B67" s="43" t="s">
        <v>287</v>
      </c>
      <c r="C67" s="30" t="s">
        <v>24</v>
      </c>
      <c r="D67" s="30" t="s">
        <v>56</v>
      </c>
      <c r="E67" s="31">
        <f t="shared" ref="E67" si="327">J67+O67+T67+Y67+AD67+AI67+AN67+AS67+AX67</f>
        <v>1566.1</v>
      </c>
      <c r="F67" s="31">
        <f t="shared" ref="F67" si="328">K67+P67+U67+Z67+AE67+AJ67+AO67+AT67+AY67</f>
        <v>0</v>
      </c>
      <c r="G67" s="31">
        <f t="shared" ref="G67" si="329">L67+Q67+V67+AA67+AF67+AK67+AP67+AU67+AZ67</f>
        <v>0</v>
      </c>
      <c r="H67" s="31">
        <f t="shared" ref="H67" si="330">M67+R67+W67+AB67+AG67+AL67+AQ67+AV67+BA67</f>
        <v>1566.1</v>
      </c>
      <c r="I67" s="31">
        <f t="shared" ref="I67" si="331">N67+S67+X67+AC67+AH67+AM67+AR67+AW67+BB67</f>
        <v>0</v>
      </c>
      <c r="J67" s="33">
        <f t="shared" ref="J67" si="332">M67</f>
        <v>0</v>
      </c>
      <c r="K67" s="33">
        <v>0</v>
      </c>
      <c r="L67" s="33">
        <v>0</v>
      </c>
      <c r="M67" s="40">
        <v>0</v>
      </c>
      <c r="N67" s="33">
        <v>0</v>
      </c>
      <c r="O67" s="33">
        <f t="shared" ref="O67" si="333">R67</f>
        <v>0</v>
      </c>
      <c r="P67" s="33"/>
      <c r="Q67" s="33">
        <v>0</v>
      </c>
      <c r="R67" s="41">
        <v>0</v>
      </c>
      <c r="S67" s="33">
        <v>0</v>
      </c>
      <c r="T67" s="39">
        <f t="shared" ref="T67" si="334">SUM(U67:X67)</f>
        <v>0</v>
      </c>
      <c r="U67" s="33">
        <v>0</v>
      </c>
      <c r="V67" s="33">
        <v>0</v>
      </c>
      <c r="W67" s="41">
        <f>1566.1-1566.1</f>
        <v>0</v>
      </c>
      <c r="X67" s="33">
        <v>0</v>
      </c>
      <c r="Y67" s="33">
        <f t="shared" ref="Y67" si="335">SUM(Z67:AC67)</f>
        <v>1566.1</v>
      </c>
      <c r="Z67" s="33">
        <v>0</v>
      </c>
      <c r="AA67" s="33">
        <v>0</v>
      </c>
      <c r="AB67" s="33">
        <v>1566.1</v>
      </c>
      <c r="AC67" s="33">
        <v>0</v>
      </c>
      <c r="AD67" s="39">
        <f t="shared" ref="AD67" si="336">SUM(AE67:AH67)</f>
        <v>0</v>
      </c>
      <c r="AE67" s="33">
        <v>0</v>
      </c>
      <c r="AF67" s="33">
        <v>0</v>
      </c>
      <c r="AG67" s="33">
        <v>0</v>
      </c>
      <c r="AH67" s="33">
        <v>0</v>
      </c>
      <c r="AI67" s="39">
        <f t="shared" ref="AI67" si="337">SUM(AJ67:AM67)</f>
        <v>0</v>
      </c>
      <c r="AJ67" s="33">
        <v>0</v>
      </c>
      <c r="AK67" s="33">
        <v>0</v>
      </c>
      <c r="AL67" s="33">
        <v>0</v>
      </c>
      <c r="AM67" s="33">
        <v>0</v>
      </c>
      <c r="AN67" s="39">
        <f t="shared" ref="AN67" si="338">SUM(AO67:AR67)</f>
        <v>0</v>
      </c>
      <c r="AO67" s="33">
        <v>0</v>
      </c>
      <c r="AP67" s="33">
        <v>0</v>
      </c>
      <c r="AQ67" s="33">
        <v>0</v>
      </c>
      <c r="AR67" s="33">
        <v>0</v>
      </c>
      <c r="AS67" s="39">
        <f t="shared" ref="AS67" si="339">SUM(AT67:AW67)</f>
        <v>0</v>
      </c>
      <c r="AT67" s="33">
        <v>0</v>
      </c>
      <c r="AU67" s="33">
        <v>0</v>
      </c>
      <c r="AV67" s="33">
        <v>0</v>
      </c>
      <c r="AW67" s="33">
        <v>0</v>
      </c>
      <c r="AX67" s="39">
        <f t="shared" ref="AX67" si="340">SUM(AY67:BB67)</f>
        <v>0</v>
      </c>
      <c r="AY67" s="33">
        <v>0</v>
      </c>
      <c r="AZ67" s="33">
        <v>0</v>
      </c>
      <c r="BA67" s="33">
        <v>0</v>
      </c>
      <c r="BB67" s="33">
        <v>0</v>
      </c>
      <c r="BC67" s="39">
        <f t="shared" ref="BC67" si="341">SUM(BD67:BG67)</f>
        <v>0</v>
      </c>
      <c r="BD67" s="33">
        <v>0</v>
      </c>
      <c r="BE67" s="33">
        <v>0</v>
      </c>
      <c r="BF67" s="33">
        <v>0</v>
      </c>
      <c r="BG67" s="33">
        <v>0</v>
      </c>
      <c r="BH67" s="39">
        <f t="shared" ref="BH67" si="342">SUM(BI67:BL67)</f>
        <v>0</v>
      </c>
      <c r="BI67" s="33">
        <v>0</v>
      </c>
      <c r="BJ67" s="33">
        <v>0</v>
      </c>
      <c r="BK67" s="33">
        <v>0</v>
      </c>
      <c r="BL67" s="33">
        <v>0</v>
      </c>
    </row>
    <row r="68" spans="1:64" ht="115.5" x14ac:dyDescent="0.25">
      <c r="A68" s="28" t="s">
        <v>343</v>
      </c>
      <c r="B68" s="43" t="s">
        <v>342</v>
      </c>
      <c r="C68" s="30" t="s">
        <v>24</v>
      </c>
      <c r="D68" s="30" t="s">
        <v>56</v>
      </c>
      <c r="E68" s="31">
        <f t="shared" ref="E68" si="343">J68+O68+T68+Y68+AD68+AI68+AN68+AS68+AX68</f>
        <v>852</v>
      </c>
      <c r="F68" s="31">
        <f t="shared" ref="F68" si="344">K68+P68+U68+Z68+AE68+AJ68+AO68+AT68+AY68</f>
        <v>0</v>
      </c>
      <c r="G68" s="31">
        <f t="shared" ref="G68" si="345">L68+Q68+V68+AA68+AF68+AK68+AP68+AU68+AZ68</f>
        <v>0</v>
      </c>
      <c r="H68" s="31">
        <f t="shared" ref="H68" si="346">M68+R68+W68+AB68+AG68+AL68+AQ68+AV68+BA68</f>
        <v>852</v>
      </c>
      <c r="I68" s="31">
        <f t="shared" ref="I68" si="347">N68+S68+X68+AC68+AH68+AM68+AR68+AW68+BB68</f>
        <v>0</v>
      </c>
      <c r="J68" s="33">
        <f t="shared" ref="J68" si="348">M68</f>
        <v>0</v>
      </c>
      <c r="K68" s="33">
        <v>0</v>
      </c>
      <c r="L68" s="33">
        <v>0</v>
      </c>
      <c r="M68" s="40">
        <v>0</v>
      </c>
      <c r="N68" s="33">
        <v>0</v>
      </c>
      <c r="O68" s="33">
        <f t="shared" ref="O68" si="349">R68</f>
        <v>0</v>
      </c>
      <c r="P68" s="33"/>
      <c r="Q68" s="33">
        <v>0</v>
      </c>
      <c r="R68" s="41">
        <v>0</v>
      </c>
      <c r="S68" s="33">
        <v>0</v>
      </c>
      <c r="T68" s="39">
        <f t="shared" ref="T68" si="350">SUM(U68:X68)</f>
        <v>0</v>
      </c>
      <c r="U68" s="33">
        <v>0</v>
      </c>
      <c r="V68" s="33">
        <v>0</v>
      </c>
      <c r="W68" s="41">
        <f>1566.1-1566.1</f>
        <v>0</v>
      </c>
      <c r="X68" s="33">
        <v>0</v>
      </c>
      <c r="Y68" s="33">
        <f t="shared" ref="Y68" si="351">SUM(Z68:AC68)</f>
        <v>852</v>
      </c>
      <c r="Z68" s="33">
        <v>0</v>
      </c>
      <c r="AA68" s="33">
        <v>0</v>
      </c>
      <c r="AB68" s="33">
        <v>852</v>
      </c>
      <c r="AC68" s="33">
        <v>0</v>
      </c>
      <c r="AD68" s="39">
        <f t="shared" ref="AD68" si="352">SUM(AE68:AH68)</f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 t="shared" ref="AI68" si="353">SUM(AJ68:AM68)</f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 t="shared" ref="AN68" si="354">SUM(AO68:AR68)</f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 t="shared" ref="AS68" si="355">SUM(AT68:AW68)</f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 t="shared" ref="AX68" si="356">SUM(AY68:BB68)</f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 t="shared" ref="BC68" si="357">SUM(BD68:BG68)</f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 t="shared" ref="BH68" si="358">SUM(BI68:BL68)</f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39.75" customHeight="1" x14ac:dyDescent="0.25">
      <c r="A69" s="28" t="s">
        <v>100</v>
      </c>
      <c r="B69" s="93" t="s">
        <v>175</v>
      </c>
      <c r="C69" s="94"/>
      <c r="D69" s="95"/>
      <c r="E69" s="39">
        <f>SUM(E70:E80)</f>
        <v>13488.7</v>
      </c>
      <c r="F69" s="39">
        <f t="shared" ref="F69:J69" si="359">SUM(F70:F80)</f>
        <v>0</v>
      </c>
      <c r="G69" s="39">
        <f t="shared" si="359"/>
        <v>0</v>
      </c>
      <c r="H69" s="39">
        <f t="shared" si="359"/>
        <v>13488.7</v>
      </c>
      <c r="I69" s="39">
        <f t="shared" si="359"/>
        <v>0</v>
      </c>
      <c r="J69" s="39">
        <f t="shared" si="359"/>
        <v>4245.1000000000004</v>
      </c>
      <c r="K69" s="39">
        <f t="shared" ref="K69" si="360">SUM(K70:K80)</f>
        <v>0</v>
      </c>
      <c r="L69" s="39">
        <f t="shared" ref="L69" si="361">SUM(L70:L80)</f>
        <v>0</v>
      </c>
      <c r="M69" s="39">
        <f t="shared" ref="M69" si="362">SUM(M70:M80)</f>
        <v>4245.1000000000004</v>
      </c>
      <c r="N69" s="39">
        <f t="shared" ref="N69:O69" si="363">SUM(N70:N80)</f>
        <v>0</v>
      </c>
      <c r="O69" s="39">
        <f t="shared" si="363"/>
        <v>7630.1</v>
      </c>
      <c r="P69" s="39">
        <f t="shared" ref="P69" si="364">SUM(P70:P80)</f>
        <v>0</v>
      </c>
      <c r="Q69" s="39">
        <f t="shared" ref="Q69" si="365">SUM(Q70:Q80)</f>
        <v>0</v>
      </c>
      <c r="R69" s="39">
        <f>SUM(R70:R80)</f>
        <v>7630.1</v>
      </c>
      <c r="S69" s="39">
        <f t="shared" ref="S69:T69" si="366">SUM(S70:S80)</f>
        <v>0</v>
      </c>
      <c r="T69" s="39">
        <f t="shared" si="366"/>
        <v>1347.2</v>
      </c>
      <c r="U69" s="39">
        <f t="shared" ref="U69" si="367">SUM(U70:U80)</f>
        <v>0</v>
      </c>
      <c r="V69" s="39">
        <f t="shared" ref="V69" si="368">SUM(V70:V80)</f>
        <v>0</v>
      </c>
      <c r="W69" s="39">
        <f t="shared" ref="W69" si="369">SUM(W70:W80)</f>
        <v>1347.2</v>
      </c>
      <c r="X69" s="39">
        <f t="shared" ref="X69:Y69" si="370">SUM(X70:X80)</f>
        <v>0</v>
      </c>
      <c r="Y69" s="39">
        <f t="shared" si="370"/>
        <v>266.3</v>
      </c>
      <c r="Z69" s="39">
        <f t="shared" ref="Z69" si="371">SUM(Z70:Z80)</f>
        <v>0</v>
      </c>
      <c r="AA69" s="39">
        <f t="shared" ref="AA69" si="372">SUM(AA70:AA80)</f>
        <v>0</v>
      </c>
      <c r="AB69" s="39">
        <f t="shared" ref="AB69" si="373">SUM(AB70:AB80)</f>
        <v>266.3</v>
      </c>
      <c r="AC69" s="39">
        <f t="shared" ref="AC69:AD69" si="374">SUM(AC70:AC80)</f>
        <v>0</v>
      </c>
      <c r="AD69" s="39">
        <f t="shared" si="374"/>
        <v>0</v>
      </c>
      <c r="AE69" s="39">
        <f t="shared" ref="AE69" si="375">SUM(AE70:AE80)</f>
        <v>0</v>
      </c>
      <c r="AF69" s="39">
        <f t="shared" ref="AF69" si="376">SUM(AF70:AF80)</f>
        <v>0</v>
      </c>
      <c r="AG69" s="39">
        <f t="shared" ref="AG69" si="377">SUM(AG70:AG80)</f>
        <v>0</v>
      </c>
      <c r="AH69" s="39">
        <f t="shared" ref="AH69:AI69" si="378">SUM(AH70:AH80)</f>
        <v>0</v>
      </c>
      <c r="AI69" s="39">
        <f t="shared" si="378"/>
        <v>0</v>
      </c>
      <c r="AJ69" s="39">
        <f t="shared" ref="AJ69" si="379">SUM(AJ70:AJ80)</f>
        <v>0</v>
      </c>
      <c r="AK69" s="39">
        <f t="shared" ref="AK69" si="380">SUM(AK70:AK80)</f>
        <v>0</v>
      </c>
      <c r="AL69" s="39">
        <f t="shared" ref="AL69" si="381">SUM(AL70:AL80)</f>
        <v>0</v>
      </c>
      <c r="AM69" s="39">
        <f t="shared" ref="AM69:AN69" si="382">SUM(AM70:AM80)</f>
        <v>0</v>
      </c>
      <c r="AN69" s="39">
        <f t="shared" si="382"/>
        <v>0</v>
      </c>
      <c r="AO69" s="39">
        <f t="shared" ref="AO69" si="383">SUM(AO70:AO80)</f>
        <v>0</v>
      </c>
      <c r="AP69" s="39">
        <f t="shared" ref="AP69" si="384">SUM(AP70:AP80)</f>
        <v>0</v>
      </c>
      <c r="AQ69" s="39">
        <f t="shared" ref="AQ69" si="385">SUM(AQ70:AQ80)</f>
        <v>0</v>
      </c>
      <c r="AR69" s="39">
        <f t="shared" ref="AR69:AS69" si="386">SUM(AR70:AR80)</f>
        <v>0</v>
      </c>
      <c r="AS69" s="39">
        <f t="shared" si="386"/>
        <v>0</v>
      </c>
      <c r="AT69" s="39">
        <f t="shared" ref="AT69" si="387">SUM(AT70:AT80)</f>
        <v>0</v>
      </c>
      <c r="AU69" s="39">
        <f t="shared" ref="AU69" si="388">SUM(AU70:AU80)</f>
        <v>0</v>
      </c>
      <c r="AV69" s="39">
        <f t="shared" ref="AV69" si="389">SUM(AV70:AV80)</f>
        <v>0</v>
      </c>
      <c r="AW69" s="39">
        <f t="shared" ref="AW69:AX69" si="390">SUM(AW70:AW80)</f>
        <v>0</v>
      </c>
      <c r="AX69" s="39">
        <f t="shared" si="390"/>
        <v>0</v>
      </c>
      <c r="AY69" s="39">
        <f t="shared" ref="AY69" si="391">SUM(AY70:AY80)</f>
        <v>0</v>
      </c>
      <c r="AZ69" s="39">
        <f t="shared" ref="AZ69" si="392">SUM(AZ70:AZ80)</f>
        <v>0</v>
      </c>
      <c r="BA69" s="39">
        <f t="shared" ref="BA69" si="393">SUM(BA70:BA80)</f>
        <v>0</v>
      </c>
      <c r="BB69" s="39">
        <f t="shared" ref="BB69:BC69" si="394">SUM(BB70:BB80)</f>
        <v>0</v>
      </c>
      <c r="BC69" s="39">
        <f t="shared" si="394"/>
        <v>0</v>
      </c>
      <c r="BD69" s="39">
        <f t="shared" ref="BD69" si="395">SUM(BD70:BD80)</f>
        <v>0</v>
      </c>
      <c r="BE69" s="39">
        <f t="shared" ref="BE69" si="396">SUM(BE70:BE80)</f>
        <v>0</v>
      </c>
      <c r="BF69" s="39">
        <f t="shared" ref="BF69" si="397">SUM(BF70:BF80)</f>
        <v>0</v>
      </c>
      <c r="BG69" s="39">
        <f t="shared" ref="BG69:BH69" si="398">SUM(BG70:BG80)</f>
        <v>0</v>
      </c>
      <c r="BH69" s="39">
        <f t="shared" si="398"/>
        <v>0</v>
      </c>
      <c r="BI69" s="39">
        <f t="shared" ref="BI69" si="399">SUM(BI70:BI80)</f>
        <v>0</v>
      </c>
      <c r="BJ69" s="39">
        <f t="shared" ref="BJ69" si="400">SUM(BJ70:BJ80)</f>
        <v>0</v>
      </c>
      <c r="BK69" s="39">
        <f t="shared" ref="BK69" si="401">SUM(BK70:BK80)</f>
        <v>0</v>
      </c>
      <c r="BL69" s="39">
        <f t="shared" ref="BL69" si="402">SUM(BL70:BL80)</f>
        <v>0</v>
      </c>
    </row>
    <row r="70" spans="1:64" ht="33" x14ac:dyDescent="0.25">
      <c r="A70" s="28" t="s">
        <v>176</v>
      </c>
      <c r="B70" s="29" t="s">
        <v>231</v>
      </c>
      <c r="C70" s="30" t="s">
        <v>24</v>
      </c>
      <c r="D70" s="30" t="s">
        <v>38</v>
      </c>
      <c r="E70" s="31">
        <f>J70+O70+T70+Y70+AD70+AI70+AN70+AS70+AX70</f>
        <v>1378.2</v>
      </c>
      <c r="F70" s="31">
        <f t="shared" ref="F70" si="403">K70+P70+U70+Z70+AE70+AJ70+AO70+AT70+AY70</f>
        <v>0</v>
      </c>
      <c r="G70" s="31">
        <f t="shared" ref="G70" si="404">L70+Q70+V70+AA70+AF70+AK70+AP70+AU70+AZ70</f>
        <v>0</v>
      </c>
      <c r="H70" s="31">
        <f t="shared" ref="H70" si="405">M70+R70+W70+AB70+AG70+AL70+AQ70+AV70+BA70</f>
        <v>1378.2</v>
      </c>
      <c r="I70" s="31">
        <f t="shared" ref="I70" si="406">N70+S70+X70+AC70+AH70+AM70+AR70+AW70+BB70</f>
        <v>0</v>
      </c>
      <c r="J70" s="33">
        <f t="shared" ref="J70:J78" si="407">M70</f>
        <v>0</v>
      </c>
      <c r="K70" s="33">
        <v>0</v>
      </c>
      <c r="L70" s="33">
        <v>0</v>
      </c>
      <c r="M70" s="33">
        <v>0</v>
      </c>
      <c r="N70" s="33">
        <v>0</v>
      </c>
      <c r="O70" s="32">
        <f>R70</f>
        <v>879.4</v>
      </c>
      <c r="P70" s="33">
        <v>0</v>
      </c>
      <c r="Q70" s="33">
        <v>0</v>
      </c>
      <c r="R70" s="44">
        <f>498.7+380.7</f>
        <v>879.4</v>
      </c>
      <c r="S70" s="33">
        <v>0</v>
      </c>
      <c r="T70" s="33">
        <f>SUM(U70:X70)</f>
        <v>498.8</v>
      </c>
      <c r="U70" s="33">
        <v>0</v>
      </c>
      <c r="V70" s="33">
        <v>0</v>
      </c>
      <c r="W70" s="33">
        <v>498.8</v>
      </c>
      <c r="X70" s="33">
        <v>0</v>
      </c>
      <c r="Y70" s="39">
        <f>SUM(Z70:AC70)</f>
        <v>0</v>
      </c>
      <c r="Z70" s="33">
        <v>0</v>
      </c>
      <c r="AA70" s="33">
        <v>0</v>
      </c>
      <c r="AB70" s="33">
        <v>0</v>
      </c>
      <c r="AC70" s="33">
        <v>0</v>
      </c>
      <c r="AD70" s="39">
        <f>SUM(AE70:AH70)</f>
        <v>0</v>
      </c>
      <c r="AE70" s="33">
        <v>0</v>
      </c>
      <c r="AF70" s="33">
        <v>0</v>
      </c>
      <c r="AG70" s="33">
        <v>0</v>
      </c>
      <c r="AH70" s="33">
        <v>0</v>
      </c>
      <c r="AI70" s="39">
        <f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3" x14ac:dyDescent="0.25">
      <c r="A71" s="28" t="s">
        <v>177</v>
      </c>
      <c r="B71" s="29" t="s">
        <v>78</v>
      </c>
      <c r="C71" s="30" t="s">
        <v>24</v>
      </c>
      <c r="D71" s="30" t="s">
        <v>38</v>
      </c>
      <c r="E71" s="31">
        <f t="shared" ref="E71" si="408">J71+O71+T71+Y71+AD71+AI71+AN71+AS71+AX71</f>
        <v>3420.5</v>
      </c>
      <c r="F71" s="31">
        <f t="shared" ref="F71" si="409">K71+P71+U71+Z71+AE71+AJ71+AO71+AT71+AY71</f>
        <v>0</v>
      </c>
      <c r="G71" s="31">
        <f t="shared" ref="G71" si="410">L71+Q71+V71+AA71+AF71+AK71+AP71+AU71+AZ71</f>
        <v>0</v>
      </c>
      <c r="H71" s="31">
        <f t="shared" ref="H71" si="411">M71+R71+W71+AB71+AG71+AL71+AQ71+AV71+BA71</f>
        <v>3420.5</v>
      </c>
      <c r="I71" s="31">
        <f t="shared" ref="I71" si="412">N71+S71+X71+AC71+AH71+AM71+AR71+AW71+BB71</f>
        <v>0</v>
      </c>
      <c r="J71" s="32">
        <f>M71</f>
        <v>1441.9</v>
      </c>
      <c r="K71" s="33">
        <v>0</v>
      </c>
      <c r="L71" s="33">
        <v>0</v>
      </c>
      <c r="M71" s="32">
        <v>1441.9</v>
      </c>
      <c r="N71" s="33">
        <v>0</v>
      </c>
      <c r="O71" s="32">
        <f>R71</f>
        <v>1978.6</v>
      </c>
      <c r="P71" s="33">
        <v>0</v>
      </c>
      <c r="Q71" s="33">
        <v>0</v>
      </c>
      <c r="R71" s="44">
        <f>1122.1+856.5</f>
        <v>1978.6</v>
      </c>
      <c r="S71" s="33">
        <v>0</v>
      </c>
      <c r="T71" s="39">
        <f>SUM(U71:X71)</f>
        <v>0</v>
      </c>
      <c r="U71" s="33">
        <v>0</v>
      </c>
      <c r="V71" s="33">
        <v>0</v>
      </c>
      <c r="W71" s="33">
        <v>0</v>
      </c>
      <c r="X71" s="33">
        <v>0</v>
      </c>
      <c r="Y71" s="39">
        <f>SUM(Z71:AC71)</f>
        <v>0</v>
      </c>
      <c r="Z71" s="33">
        <v>0</v>
      </c>
      <c r="AA71" s="33">
        <v>0</v>
      </c>
      <c r="AB71" s="33">
        <v>0</v>
      </c>
      <c r="AC71" s="33">
        <v>0</v>
      </c>
      <c r="AD71" s="39">
        <f>SUM(AE71:AH71)</f>
        <v>0</v>
      </c>
      <c r="AE71" s="33">
        <v>0</v>
      </c>
      <c r="AF71" s="33">
        <v>0</v>
      </c>
      <c r="AG71" s="33">
        <v>0</v>
      </c>
      <c r="AH71" s="33">
        <v>0</v>
      </c>
      <c r="AI71" s="39">
        <f>SUM(AJ71:AM71)</f>
        <v>0</v>
      </c>
      <c r="AJ71" s="33">
        <v>0</v>
      </c>
      <c r="AK71" s="33">
        <v>0</v>
      </c>
      <c r="AL71" s="33">
        <v>0</v>
      </c>
      <c r="AM71" s="33">
        <v>0</v>
      </c>
      <c r="AN71" s="39">
        <f>SUM(AO71:AR71)</f>
        <v>0</v>
      </c>
      <c r="AO71" s="33">
        <v>0</v>
      </c>
      <c r="AP71" s="33">
        <v>0</v>
      </c>
      <c r="AQ71" s="33">
        <v>0</v>
      </c>
      <c r="AR71" s="33">
        <v>0</v>
      </c>
      <c r="AS71" s="39">
        <f>SUM(AT71:AW71)</f>
        <v>0</v>
      </c>
      <c r="AT71" s="33">
        <v>0</v>
      </c>
      <c r="AU71" s="33">
        <v>0</v>
      </c>
      <c r="AV71" s="33">
        <v>0</v>
      </c>
      <c r="AW71" s="33">
        <v>0</v>
      </c>
      <c r="AX71" s="39">
        <f>SUM(AY71:BB71)</f>
        <v>0</v>
      </c>
      <c r="AY71" s="33">
        <v>0</v>
      </c>
      <c r="AZ71" s="33">
        <v>0</v>
      </c>
      <c r="BA71" s="33">
        <v>0</v>
      </c>
      <c r="BB71" s="33">
        <v>0</v>
      </c>
      <c r="BC71" s="39">
        <f>SUM(BD71:BG71)</f>
        <v>0</v>
      </c>
      <c r="BD71" s="33">
        <v>0</v>
      </c>
      <c r="BE71" s="33">
        <v>0</v>
      </c>
      <c r="BF71" s="33">
        <v>0</v>
      </c>
      <c r="BG71" s="33">
        <v>0</v>
      </c>
      <c r="BH71" s="39">
        <f>SUM(BI71:BL71)</f>
        <v>0</v>
      </c>
      <c r="BI71" s="33">
        <v>0</v>
      </c>
      <c r="BJ71" s="33">
        <v>0</v>
      </c>
      <c r="BK71" s="33">
        <v>0</v>
      </c>
      <c r="BL71" s="33">
        <v>0</v>
      </c>
    </row>
    <row r="72" spans="1:64" ht="33" x14ac:dyDescent="0.25">
      <c r="A72" s="28" t="s">
        <v>178</v>
      </c>
      <c r="B72" s="29" t="s">
        <v>145</v>
      </c>
      <c r="C72" s="30" t="s">
        <v>24</v>
      </c>
      <c r="D72" s="30" t="s">
        <v>38</v>
      </c>
      <c r="E72" s="31">
        <f t="shared" ref="E72" si="413">J72+O72+T72+Y72+AD72+AI72+AN72+AS72+AX72</f>
        <v>723.5</v>
      </c>
      <c r="F72" s="31">
        <f t="shared" ref="F72" si="414">K72+P72+U72+Z72+AE72+AJ72+AO72+AT72+AY72</f>
        <v>0</v>
      </c>
      <c r="G72" s="31">
        <f t="shared" ref="G72" si="415">L72+Q72+V72+AA72+AF72+AK72+AP72+AU72+AZ72</f>
        <v>0</v>
      </c>
      <c r="H72" s="31">
        <f t="shared" ref="H72" si="416">M72+R72+W72+AB72+AG72+AL72+AQ72+AV72+BA72</f>
        <v>723.5</v>
      </c>
      <c r="I72" s="31">
        <f t="shared" ref="I72" si="417">N72+S72+X72+AC72+AH72+AM72+AR72+AW72+BB72</f>
        <v>0</v>
      </c>
      <c r="J72" s="33">
        <f>M72</f>
        <v>0</v>
      </c>
      <c r="K72" s="33">
        <v>0</v>
      </c>
      <c r="L72" s="33">
        <v>0</v>
      </c>
      <c r="M72" s="33">
        <v>0</v>
      </c>
      <c r="N72" s="33">
        <v>0</v>
      </c>
      <c r="O72" s="32">
        <f t="shared" ref="O72" si="418">R72</f>
        <v>723.5</v>
      </c>
      <c r="P72" s="33">
        <v>0</v>
      </c>
      <c r="Q72" s="33">
        <v>0</v>
      </c>
      <c r="R72" s="44">
        <f>438+285.5</f>
        <v>723.5</v>
      </c>
      <c r="S72" s="33">
        <v>0</v>
      </c>
      <c r="T72" s="39">
        <f t="shared" ref="T72:T77" si="419">SUM(U72:X72)</f>
        <v>0</v>
      </c>
      <c r="U72" s="33">
        <v>0</v>
      </c>
      <c r="V72" s="33">
        <v>0</v>
      </c>
      <c r="W72" s="33">
        <v>0</v>
      </c>
      <c r="X72" s="33">
        <v>0</v>
      </c>
      <c r="Y72" s="39">
        <f t="shared" ref="Y72:Y77" si="420">SUM(Z72:AC72)</f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 t="shared" ref="AD72:AD77" si="421">SUM(AE72:AH72)</f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 t="shared" ref="AI72:AI77" si="422">SUM(AJ72:AM72)</f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 t="shared" ref="AN72:AN77" si="423">SUM(AO72:AR72)</f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 t="shared" ref="AS72:AS77" si="424">SUM(AT72:AW72)</f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 t="shared" ref="AX72:AX77" si="425">SUM(AY72:BB72)</f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 t="shared" ref="BC72:BC77" si="426">SUM(BD72:BG72)</f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 t="shared" ref="BH72:BH77" si="427">SUM(BI72:BL72)</f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179</v>
      </c>
      <c r="B73" s="29" t="s">
        <v>146</v>
      </c>
      <c r="C73" s="30" t="s">
        <v>24</v>
      </c>
      <c r="D73" s="30" t="s">
        <v>38</v>
      </c>
      <c r="E73" s="31">
        <f t="shared" ref="E73" si="428">J73+O73+T73+Y73+AD73+AI73+AN73+AS73+AX73</f>
        <v>796.7</v>
      </c>
      <c r="F73" s="31">
        <f t="shared" ref="F73" si="429">K73+P73+U73+Z73+AE73+AJ73+AO73+AT73+AY73</f>
        <v>0</v>
      </c>
      <c r="G73" s="31">
        <f t="shared" ref="G73" si="430">L73+Q73+V73+AA73+AF73+AK73+AP73+AU73+AZ73</f>
        <v>0</v>
      </c>
      <c r="H73" s="31">
        <f t="shared" ref="H73" si="431">M73+R73+W73+AB73+AG73+AL73+AQ73+AV73+BA73</f>
        <v>796.7</v>
      </c>
      <c r="I73" s="31">
        <f t="shared" ref="I73" si="432">N73+S73+X73+AC73+AH73+AM73+AR73+AW73+BB73</f>
        <v>0</v>
      </c>
      <c r="J73" s="32">
        <f t="shared" ref="J73" si="433">M73</f>
        <v>796.7</v>
      </c>
      <c r="K73" s="33">
        <v>0</v>
      </c>
      <c r="L73" s="33">
        <v>0</v>
      </c>
      <c r="M73" s="32">
        <v>796.7</v>
      </c>
      <c r="N73" s="33">
        <v>0</v>
      </c>
      <c r="O73" s="33">
        <f t="shared" ref="O73" si="434">R73</f>
        <v>0</v>
      </c>
      <c r="P73" s="33">
        <v>0</v>
      </c>
      <c r="Q73" s="33">
        <v>0</v>
      </c>
      <c r="R73" s="44">
        <v>0</v>
      </c>
      <c r="S73" s="33">
        <v>0</v>
      </c>
      <c r="T73" s="33">
        <f t="shared" si="419"/>
        <v>0</v>
      </c>
      <c r="U73" s="33">
        <v>0</v>
      </c>
      <c r="V73" s="33">
        <v>0</v>
      </c>
      <c r="W73" s="33">
        <v>0</v>
      </c>
      <c r="X73" s="33">
        <v>0</v>
      </c>
      <c r="Y73" s="39">
        <f t="shared" si="420"/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 t="shared" si="421"/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 t="shared" si="422"/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 t="shared" si="423"/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 t="shared" si="424"/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 t="shared" si="425"/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 t="shared" si="426"/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 t="shared" si="427"/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52.5" customHeight="1" x14ac:dyDescent="0.25">
      <c r="A74" s="28" t="s">
        <v>180</v>
      </c>
      <c r="B74" s="29" t="s">
        <v>267</v>
      </c>
      <c r="C74" s="30" t="s">
        <v>24</v>
      </c>
      <c r="D74" s="30" t="s">
        <v>38</v>
      </c>
      <c r="E74" s="31">
        <f t="shared" ref="E74" si="435">J74+O74+T74+Y74+AD74+AI74+AN74+AS74+AX74</f>
        <v>2335.8000000000002</v>
      </c>
      <c r="F74" s="31">
        <f t="shared" ref="F74" si="436">K74+P74+U74+Z74+AE74+AJ74+AO74+AT74+AY74</f>
        <v>0</v>
      </c>
      <c r="G74" s="31">
        <f t="shared" ref="G74" si="437">L74+Q74+V74+AA74+AF74+AK74+AP74+AU74+AZ74</f>
        <v>0</v>
      </c>
      <c r="H74" s="31">
        <f t="shared" ref="H74" si="438">M74+R74+W74+AB74+AG74+AL74+AQ74+AV74+BA74</f>
        <v>2335.8000000000002</v>
      </c>
      <c r="I74" s="31">
        <f t="shared" ref="I74" si="439">N74+S74+X74+AC74+AH74+AM74+AR74+AW74+BB74</f>
        <v>0</v>
      </c>
      <c r="J74" s="33">
        <f>M74</f>
        <v>0</v>
      </c>
      <c r="K74" s="33">
        <v>0</v>
      </c>
      <c r="L74" s="33">
        <v>0</v>
      </c>
      <c r="M74" s="33">
        <f>5400-5400</f>
        <v>0</v>
      </c>
      <c r="N74" s="33">
        <v>0</v>
      </c>
      <c r="O74" s="32">
        <f t="shared" ref="O74" si="440">R74</f>
        <v>1818.4</v>
      </c>
      <c r="P74" s="33">
        <v>0</v>
      </c>
      <c r="Q74" s="33">
        <v>0</v>
      </c>
      <c r="R74" s="44">
        <f>779.2+713.7+325.5</f>
        <v>1818.4</v>
      </c>
      <c r="S74" s="33">
        <v>0</v>
      </c>
      <c r="T74" s="33">
        <f t="shared" si="419"/>
        <v>517.4</v>
      </c>
      <c r="U74" s="33">
        <v>0</v>
      </c>
      <c r="V74" s="33">
        <v>0</v>
      </c>
      <c r="W74" s="33">
        <v>517.4</v>
      </c>
      <c r="X74" s="33">
        <v>0</v>
      </c>
      <c r="Y74" s="39">
        <f t="shared" si="420"/>
        <v>0</v>
      </c>
      <c r="Z74" s="33">
        <v>0</v>
      </c>
      <c r="AA74" s="33">
        <v>0</v>
      </c>
      <c r="AB74" s="33">
        <v>0</v>
      </c>
      <c r="AC74" s="33">
        <v>0</v>
      </c>
      <c r="AD74" s="39">
        <f t="shared" si="421"/>
        <v>0</v>
      </c>
      <c r="AE74" s="33">
        <v>0</v>
      </c>
      <c r="AF74" s="33">
        <v>0</v>
      </c>
      <c r="AG74" s="33">
        <v>0</v>
      </c>
      <c r="AH74" s="33">
        <v>0</v>
      </c>
      <c r="AI74" s="39">
        <f t="shared" si="422"/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si="423"/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si="424"/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si="425"/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si="426"/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si="427"/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33" x14ac:dyDescent="0.25">
      <c r="A75" s="28" t="s">
        <v>181</v>
      </c>
      <c r="B75" s="29" t="s">
        <v>68</v>
      </c>
      <c r="C75" s="30" t="s">
        <v>24</v>
      </c>
      <c r="D75" s="30" t="s">
        <v>38</v>
      </c>
      <c r="E75" s="31">
        <f t="shared" ref="E75" si="441">J75+O75+T75+Y75+AD75+AI75+AN75+AS75+AX75</f>
        <v>1686.1</v>
      </c>
      <c r="F75" s="31">
        <f t="shared" ref="F75" si="442">K75+P75+U75+Z75+AE75+AJ75+AO75+AT75+AY75</f>
        <v>0</v>
      </c>
      <c r="G75" s="31">
        <f t="shared" ref="G75" si="443">L75+Q75+V75+AA75+AF75+AK75+AP75+AU75+AZ75</f>
        <v>0</v>
      </c>
      <c r="H75" s="31">
        <f t="shared" ref="H75" si="444">M75+R75+W75+AB75+AG75+AL75+AQ75+AV75+BA75</f>
        <v>1686.1</v>
      </c>
      <c r="I75" s="31">
        <f t="shared" ref="I75" si="445">N75+S75+X75+AC75+AH75+AM75+AR75+AW75+BB75</f>
        <v>0</v>
      </c>
      <c r="J75" s="32">
        <f>M75</f>
        <v>700</v>
      </c>
      <c r="K75" s="33">
        <v>0</v>
      </c>
      <c r="L75" s="33">
        <v>0</v>
      </c>
      <c r="M75" s="32">
        <f>2219.1-1519.1</f>
        <v>700</v>
      </c>
      <c r="N75" s="33">
        <v>0</v>
      </c>
      <c r="O75" s="40">
        <f>R75</f>
        <v>986.1</v>
      </c>
      <c r="P75" s="33">
        <v>0</v>
      </c>
      <c r="Q75" s="33">
        <v>0</v>
      </c>
      <c r="R75" s="44">
        <v>986.1</v>
      </c>
      <c r="S75" s="33">
        <v>0</v>
      </c>
      <c r="T75" s="33">
        <f>SUM(U75:X75)</f>
        <v>0</v>
      </c>
      <c r="U75" s="33">
        <v>0</v>
      </c>
      <c r="V75" s="33">
        <v>0</v>
      </c>
      <c r="W75" s="33">
        <v>0</v>
      </c>
      <c r="X75" s="33">
        <v>0</v>
      </c>
      <c r="Y75" s="39">
        <f>SUM(Z75:AC75)</f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>SUM(AE75:AH75)</f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>SUM(AJ75:AM75)</f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>SUM(AO75:AR75)</f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>SUM(AT75:AW75)</f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>SUM(AY75:BB75)</f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>SUM(BD75:BG75)</f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>SUM(BI75:BL75)</f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33" x14ac:dyDescent="0.25">
      <c r="A76" s="28" t="s">
        <v>182</v>
      </c>
      <c r="B76" s="29" t="s">
        <v>76</v>
      </c>
      <c r="C76" s="30" t="s">
        <v>24</v>
      </c>
      <c r="D76" s="30" t="s">
        <v>38</v>
      </c>
      <c r="E76" s="31">
        <f t="shared" ref="E76" si="446">J76+O76+T76+Y76+AD76+AI76+AN76+AS76+AX76</f>
        <v>1628.5</v>
      </c>
      <c r="F76" s="31">
        <f t="shared" ref="F76" si="447">K76+P76+U76+Z76+AE76+AJ76+AO76+AT76+AY76</f>
        <v>0</v>
      </c>
      <c r="G76" s="31">
        <f t="shared" ref="G76" si="448">L76+Q76+V76+AA76+AF76+AK76+AP76+AU76+AZ76</f>
        <v>0</v>
      </c>
      <c r="H76" s="31">
        <f t="shared" ref="H76" si="449">M76+R76+W76+AB76+AG76+AL76+AQ76+AV76+BA76</f>
        <v>1628.5</v>
      </c>
      <c r="I76" s="31">
        <f t="shared" ref="I76" si="450">N76+S76+X76+AC76+AH76+AM76+AR76+AW76+BB76</f>
        <v>0</v>
      </c>
      <c r="J76" s="32">
        <f t="shared" ref="J76" si="451">M76</f>
        <v>264.39999999999998</v>
      </c>
      <c r="K76" s="33">
        <v>0</v>
      </c>
      <c r="L76" s="33">
        <v>0</v>
      </c>
      <c r="M76" s="32">
        <v>264.39999999999998</v>
      </c>
      <c r="N76" s="33">
        <v>0</v>
      </c>
      <c r="O76" s="33">
        <f t="shared" ref="O76" si="452">R76</f>
        <v>1033.0999999999999</v>
      </c>
      <c r="P76" s="33">
        <v>0</v>
      </c>
      <c r="Q76" s="33">
        <v>0</v>
      </c>
      <c r="R76" s="44">
        <f>1522.8-489.7</f>
        <v>1033.0999999999999</v>
      </c>
      <c r="S76" s="33">
        <v>0</v>
      </c>
      <c r="T76" s="33">
        <f t="shared" si="419"/>
        <v>331</v>
      </c>
      <c r="U76" s="33">
        <v>0</v>
      </c>
      <c r="V76" s="33">
        <v>0</v>
      </c>
      <c r="W76" s="33">
        <v>331</v>
      </c>
      <c r="X76" s="33">
        <v>0</v>
      </c>
      <c r="Y76" s="39">
        <f t="shared" si="420"/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si="421"/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si="422"/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si="423"/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si="424"/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si="425"/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si="426"/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si="427"/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49.5" x14ac:dyDescent="0.25">
      <c r="A77" s="28" t="s">
        <v>183</v>
      </c>
      <c r="B77" s="29" t="s">
        <v>259</v>
      </c>
      <c r="C77" s="30" t="s">
        <v>24</v>
      </c>
      <c r="D77" s="30" t="s">
        <v>38</v>
      </c>
      <c r="E77" s="31">
        <f t="shared" ref="E77" si="453">J77+O77+T77+Y77+AD77+AI77+AN77+AS77+AX77</f>
        <v>246</v>
      </c>
      <c r="F77" s="31">
        <f t="shared" ref="F77" si="454">K77+P77+U77+Z77+AE77+AJ77+AO77+AT77+AY77</f>
        <v>0</v>
      </c>
      <c r="G77" s="31">
        <f t="shared" ref="G77" si="455">L77+Q77+V77+AA77+AF77+AK77+AP77+AU77+AZ77</f>
        <v>0</v>
      </c>
      <c r="H77" s="31">
        <f t="shared" ref="H77" si="456">M77+R77+W77+AB77+AG77+AL77+AQ77+AV77+BA77</f>
        <v>246</v>
      </c>
      <c r="I77" s="31">
        <f t="shared" ref="I77" si="457">N77+S77+X77+AC77+AH77+AM77+AR77+AW77+BB77</f>
        <v>0</v>
      </c>
      <c r="J77" s="32">
        <f>M77</f>
        <v>181</v>
      </c>
      <c r="K77" s="33">
        <v>0</v>
      </c>
      <c r="L77" s="33">
        <v>0</v>
      </c>
      <c r="M77" s="32">
        <v>181</v>
      </c>
      <c r="N77" s="33">
        <v>0</v>
      </c>
      <c r="O77" s="32">
        <f t="shared" ref="O77" si="458">R77</f>
        <v>65</v>
      </c>
      <c r="P77" s="33">
        <v>0</v>
      </c>
      <c r="Q77" s="33">
        <v>0</v>
      </c>
      <c r="R77" s="44">
        <f>41.2+23.8</f>
        <v>65</v>
      </c>
      <c r="S77" s="33">
        <v>0</v>
      </c>
      <c r="T77" s="33">
        <f t="shared" si="419"/>
        <v>0</v>
      </c>
      <c r="U77" s="33">
        <v>0</v>
      </c>
      <c r="V77" s="33">
        <v>0</v>
      </c>
      <c r="W77" s="33">
        <v>0</v>
      </c>
      <c r="X77" s="33">
        <v>0</v>
      </c>
      <c r="Y77" s="39">
        <f t="shared" si="420"/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 t="shared" si="421"/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 t="shared" si="422"/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 t="shared" si="423"/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 t="shared" si="424"/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 t="shared" si="425"/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 t="shared" si="426"/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 t="shared" si="427"/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49.5" x14ac:dyDescent="0.25">
      <c r="A78" s="28" t="s">
        <v>184</v>
      </c>
      <c r="B78" s="29" t="s">
        <v>260</v>
      </c>
      <c r="C78" s="30" t="s">
        <v>24</v>
      </c>
      <c r="D78" s="30" t="s">
        <v>38</v>
      </c>
      <c r="E78" s="31">
        <f t="shared" ref="E78" si="459">J78+O78+T78+Y78+AD78+AI78+AN78+AS78+AX78</f>
        <v>698.1</v>
      </c>
      <c r="F78" s="31">
        <f t="shared" ref="F78" si="460">K78+P78+U78+Z78+AE78+AJ78+AO78+AT78+AY78</f>
        <v>0</v>
      </c>
      <c r="G78" s="31">
        <f t="shared" ref="G78" si="461">L78+Q78+V78+AA78+AF78+AK78+AP78+AU78+AZ78</f>
        <v>0</v>
      </c>
      <c r="H78" s="31">
        <f t="shared" ref="H78" si="462">M78+R78+W78+AB78+AG78+AL78+AQ78+AV78+BA78</f>
        <v>698.1</v>
      </c>
      <c r="I78" s="31">
        <f t="shared" ref="I78" si="463">N78+S78+X78+AC78+AH78+AM78+AR78+AW78+BB78</f>
        <v>0</v>
      </c>
      <c r="J78" s="32">
        <f t="shared" si="407"/>
        <v>698.1</v>
      </c>
      <c r="K78" s="33">
        <v>0</v>
      </c>
      <c r="L78" s="33">
        <v>0</v>
      </c>
      <c r="M78" s="32">
        <v>698.1</v>
      </c>
      <c r="N78" s="33">
        <v>0</v>
      </c>
      <c r="O78" s="40">
        <f t="shared" ref="O78" si="464">R78</f>
        <v>0</v>
      </c>
      <c r="P78" s="33">
        <v>0</v>
      </c>
      <c r="Q78" s="33">
        <v>0</v>
      </c>
      <c r="R78" s="40">
        <v>0</v>
      </c>
      <c r="S78" s="33">
        <v>0</v>
      </c>
      <c r="T78" s="33">
        <f t="shared" ref="T78:T79" si="465">SUM(U78:X78)</f>
        <v>0</v>
      </c>
      <c r="U78" s="33">
        <v>0</v>
      </c>
      <c r="V78" s="33">
        <v>0</v>
      </c>
      <c r="W78" s="33">
        <v>0</v>
      </c>
      <c r="X78" s="33">
        <v>0</v>
      </c>
      <c r="Y78" s="39">
        <f t="shared" ref="Y78:Y79" si="466">SUM(Z78:AC78)</f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ref="AD78:AD79" si="467">SUM(AE78:AH78)</f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ref="AI78:AI79" si="468">SUM(AJ78:AM78)</f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ref="AN78:AN79" si="469">SUM(AO78:AR78)</f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ref="AS78:AS79" si="470">SUM(AT78:AW78)</f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ref="AX78:AX79" si="471">SUM(AY78:BB78)</f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ref="BC78:BC79" si="472">SUM(BD78:BG78)</f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ref="BH78:BH79" si="473">SUM(BI78:BL78)</f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33" x14ac:dyDescent="0.25">
      <c r="A79" s="28" t="s">
        <v>185</v>
      </c>
      <c r="B79" s="29" t="s">
        <v>147</v>
      </c>
      <c r="C79" s="30" t="s">
        <v>24</v>
      </c>
      <c r="D79" s="30" t="s">
        <v>38</v>
      </c>
      <c r="E79" s="31">
        <f t="shared" ref="E79" si="474">J79+O79+T79+Y79+AD79+AI79+AN79+AS79+AX79</f>
        <v>163</v>
      </c>
      <c r="F79" s="31">
        <f t="shared" ref="F79" si="475">K79+P79+U79+Z79+AE79+AJ79+AO79+AT79+AY79</f>
        <v>0</v>
      </c>
      <c r="G79" s="31">
        <f t="shared" ref="G79" si="476">L79+Q79+V79+AA79+AF79+AK79+AP79+AU79+AZ79</f>
        <v>0</v>
      </c>
      <c r="H79" s="31">
        <f t="shared" ref="H79" si="477">M79+R79+W79+AB79+AG79+AL79+AQ79+AV79+BA79</f>
        <v>163</v>
      </c>
      <c r="I79" s="31">
        <f t="shared" ref="I79" si="478">N79+S79+X79+AC79+AH79+AM79+AR79+AW79+BB79</f>
        <v>0</v>
      </c>
      <c r="J79" s="32">
        <f t="shared" ref="J79" si="479">M79</f>
        <v>163</v>
      </c>
      <c r="K79" s="33">
        <v>0</v>
      </c>
      <c r="L79" s="33">
        <v>0</v>
      </c>
      <c r="M79" s="32">
        <v>163</v>
      </c>
      <c r="N79" s="33">
        <v>0</v>
      </c>
      <c r="O79" s="33">
        <f t="shared" ref="O79" si="480">R79</f>
        <v>0</v>
      </c>
      <c r="P79" s="33">
        <v>0</v>
      </c>
      <c r="Q79" s="33">
        <v>0</v>
      </c>
      <c r="R79" s="40">
        <v>0</v>
      </c>
      <c r="S79" s="33">
        <v>0</v>
      </c>
      <c r="T79" s="39">
        <f t="shared" si="465"/>
        <v>0</v>
      </c>
      <c r="U79" s="33">
        <v>0</v>
      </c>
      <c r="V79" s="33">
        <v>0</v>
      </c>
      <c r="W79" s="33">
        <v>0</v>
      </c>
      <c r="X79" s="33">
        <v>0</v>
      </c>
      <c r="Y79" s="39">
        <f t="shared" si="466"/>
        <v>0</v>
      </c>
      <c r="Z79" s="33">
        <v>0</v>
      </c>
      <c r="AA79" s="33">
        <v>0</v>
      </c>
      <c r="AB79" s="33">
        <v>0</v>
      </c>
      <c r="AC79" s="33">
        <v>0</v>
      </c>
      <c r="AD79" s="39">
        <f t="shared" si="467"/>
        <v>0</v>
      </c>
      <c r="AE79" s="33">
        <v>0</v>
      </c>
      <c r="AF79" s="33">
        <v>0</v>
      </c>
      <c r="AG79" s="33">
        <v>0</v>
      </c>
      <c r="AH79" s="33">
        <v>0</v>
      </c>
      <c r="AI79" s="39">
        <f t="shared" si="468"/>
        <v>0</v>
      </c>
      <c r="AJ79" s="33">
        <v>0</v>
      </c>
      <c r="AK79" s="33">
        <v>0</v>
      </c>
      <c r="AL79" s="33">
        <v>0</v>
      </c>
      <c r="AM79" s="33">
        <v>0</v>
      </c>
      <c r="AN79" s="39">
        <f t="shared" si="469"/>
        <v>0</v>
      </c>
      <c r="AO79" s="33">
        <v>0</v>
      </c>
      <c r="AP79" s="33">
        <v>0</v>
      </c>
      <c r="AQ79" s="33">
        <v>0</v>
      </c>
      <c r="AR79" s="33">
        <v>0</v>
      </c>
      <c r="AS79" s="39">
        <f t="shared" si="470"/>
        <v>0</v>
      </c>
      <c r="AT79" s="33">
        <v>0</v>
      </c>
      <c r="AU79" s="33">
        <v>0</v>
      </c>
      <c r="AV79" s="33">
        <v>0</v>
      </c>
      <c r="AW79" s="33">
        <v>0</v>
      </c>
      <c r="AX79" s="39">
        <f t="shared" si="471"/>
        <v>0</v>
      </c>
      <c r="AY79" s="33">
        <v>0</v>
      </c>
      <c r="AZ79" s="33">
        <v>0</v>
      </c>
      <c r="BA79" s="33">
        <v>0</v>
      </c>
      <c r="BB79" s="33">
        <v>0</v>
      </c>
      <c r="BC79" s="39">
        <f t="shared" si="472"/>
        <v>0</v>
      </c>
      <c r="BD79" s="33">
        <v>0</v>
      </c>
      <c r="BE79" s="33">
        <v>0</v>
      </c>
      <c r="BF79" s="33">
        <v>0</v>
      </c>
      <c r="BG79" s="33">
        <v>0</v>
      </c>
      <c r="BH79" s="39">
        <f t="shared" si="473"/>
        <v>0</v>
      </c>
      <c r="BI79" s="33">
        <v>0</v>
      </c>
      <c r="BJ79" s="33">
        <v>0</v>
      </c>
      <c r="BK79" s="33">
        <v>0</v>
      </c>
      <c r="BL79" s="33">
        <v>0</v>
      </c>
    </row>
    <row r="80" spans="1:64" ht="33" x14ac:dyDescent="0.25">
      <c r="A80" s="28" t="s">
        <v>218</v>
      </c>
      <c r="B80" s="29" t="s">
        <v>85</v>
      </c>
      <c r="C80" s="30" t="s">
        <v>24</v>
      </c>
      <c r="D80" s="30" t="s">
        <v>38</v>
      </c>
      <c r="E80" s="31">
        <f t="shared" ref="E80" si="481">J80+O80+T80+Y80+AD80+AI80+AN80+AS80+AX80</f>
        <v>412.3</v>
      </c>
      <c r="F80" s="31">
        <f t="shared" ref="F80" si="482">K80+P80+U80+Z80+AE80+AJ80+AO80+AT80+AY80</f>
        <v>0</v>
      </c>
      <c r="G80" s="31">
        <f t="shared" ref="G80" si="483">L80+Q80+V80+AA80+AF80+AK80+AP80+AU80+AZ80</f>
        <v>0</v>
      </c>
      <c r="H80" s="31">
        <f t="shared" ref="H80" si="484">M80+R80+W80+AB80+AG80+AL80+AQ80+AV80+BA80</f>
        <v>412.3</v>
      </c>
      <c r="I80" s="31">
        <f t="shared" ref="I80" si="485">N80+S80+X80+AC80+AH80+AM80+AR80+AW80+BB80</f>
        <v>0</v>
      </c>
      <c r="J80" s="50">
        <f t="shared" ref="J80" si="486">M80</f>
        <v>0</v>
      </c>
      <c r="K80" s="33">
        <v>0</v>
      </c>
      <c r="L80" s="33">
        <v>0</v>
      </c>
      <c r="M80" s="50">
        <v>0</v>
      </c>
      <c r="N80" s="33">
        <v>0</v>
      </c>
      <c r="O80" s="33">
        <f t="shared" ref="O80" si="487">R80</f>
        <v>146</v>
      </c>
      <c r="P80" s="33">
        <v>0</v>
      </c>
      <c r="Q80" s="33">
        <v>0</v>
      </c>
      <c r="R80" s="41">
        <v>146</v>
      </c>
      <c r="S80" s="33">
        <v>0</v>
      </c>
      <c r="T80" s="39">
        <f t="shared" ref="T80" si="488">SUM(U80:X80)</f>
        <v>0</v>
      </c>
      <c r="U80" s="33">
        <v>0</v>
      </c>
      <c r="V80" s="33">
        <v>0</v>
      </c>
      <c r="W80" s="33">
        <v>0</v>
      </c>
      <c r="X80" s="33">
        <v>0</v>
      </c>
      <c r="Y80" s="33">
        <f t="shared" ref="Y80" si="489">SUM(Z80:AC80)</f>
        <v>266.3</v>
      </c>
      <c r="Z80" s="33">
        <v>0</v>
      </c>
      <c r="AA80" s="33">
        <v>0</v>
      </c>
      <c r="AB80" s="33">
        <v>266.3</v>
      </c>
      <c r="AC80" s="33">
        <v>0</v>
      </c>
      <c r="AD80" s="39">
        <f t="shared" ref="AD80" si="490"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 t="shared" ref="AI80" si="491"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 t="shared" ref="AN80" si="492"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 t="shared" ref="AS80" si="493"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 t="shared" ref="AX80" si="494"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 t="shared" ref="BC80" si="495"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 t="shared" ref="BH80" si="496"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39.75" customHeight="1" x14ac:dyDescent="0.25">
      <c r="A81" s="28" t="s">
        <v>307</v>
      </c>
      <c r="B81" s="93" t="s">
        <v>306</v>
      </c>
      <c r="C81" s="94"/>
      <c r="D81" s="95"/>
      <c r="E81" s="39">
        <f>SUM(E82)</f>
        <v>773.2</v>
      </c>
      <c r="F81" s="39">
        <f t="shared" ref="F81:BL81" si="497">SUM(F82)</f>
        <v>0</v>
      </c>
      <c r="G81" s="39">
        <f t="shared" si="497"/>
        <v>589</v>
      </c>
      <c r="H81" s="39">
        <f t="shared" si="497"/>
        <v>184.2</v>
      </c>
      <c r="I81" s="39">
        <f t="shared" si="497"/>
        <v>0</v>
      </c>
      <c r="J81" s="39">
        <f t="shared" si="497"/>
        <v>0</v>
      </c>
      <c r="K81" s="39">
        <f t="shared" si="497"/>
        <v>0</v>
      </c>
      <c r="L81" s="39">
        <f t="shared" si="497"/>
        <v>0</v>
      </c>
      <c r="M81" s="39">
        <f t="shared" si="497"/>
        <v>0</v>
      </c>
      <c r="N81" s="39">
        <f t="shared" si="497"/>
        <v>0</v>
      </c>
      <c r="O81" s="39">
        <f t="shared" si="497"/>
        <v>0</v>
      </c>
      <c r="P81" s="39">
        <f t="shared" si="497"/>
        <v>0</v>
      </c>
      <c r="Q81" s="39">
        <f t="shared" si="497"/>
        <v>0</v>
      </c>
      <c r="R81" s="39">
        <f t="shared" si="497"/>
        <v>0</v>
      </c>
      <c r="S81" s="39">
        <f t="shared" si="497"/>
        <v>0</v>
      </c>
      <c r="T81" s="39">
        <f t="shared" si="497"/>
        <v>773.2</v>
      </c>
      <c r="U81" s="39">
        <f t="shared" si="497"/>
        <v>0</v>
      </c>
      <c r="V81" s="39">
        <f t="shared" si="497"/>
        <v>589</v>
      </c>
      <c r="W81" s="39">
        <f t="shared" si="497"/>
        <v>184.2</v>
      </c>
      <c r="X81" s="39">
        <f t="shared" si="497"/>
        <v>0</v>
      </c>
      <c r="Y81" s="39">
        <f t="shared" si="497"/>
        <v>0</v>
      </c>
      <c r="Z81" s="39">
        <f t="shared" si="497"/>
        <v>0</v>
      </c>
      <c r="AA81" s="39">
        <f t="shared" si="497"/>
        <v>0</v>
      </c>
      <c r="AB81" s="39">
        <f t="shared" si="497"/>
        <v>0</v>
      </c>
      <c r="AC81" s="39">
        <f t="shared" si="497"/>
        <v>0</v>
      </c>
      <c r="AD81" s="39">
        <f t="shared" si="497"/>
        <v>0</v>
      </c>
      <c r="AE81" s="39">
        <f t="shared" si="497"/>
        <v>0</v>
      </c>
      <c r="AF81" s="39">
        <f t="shared" si="497"/>
        <v>0</v>
      </c>
      <c r="AG81" s="39">
        <f t="shared" si="497"/>
        <v>0</v>
      </c>
      <c r="AH81" s="39">
        <f t="shared" si="497"/>
        <v>0</v>
      </c>
      <c r="AI81" s="39">
        <f t="shared" si="497"/>
        <v>0</v>
      </c>
      <c r="AJ81" s="39">
        <f t="shared" si="497"/>
        <v>0</v>
      </c>
      <c r="AK81" s="39">
        <f t="shared" si="497"/>
        <v>0</v>
      </c>
      <c r="AL81" s="39">
        <f t="shared" si="497"/>
        <v>0</v>
      </c>
      <c r="AM81" s="39">
        <f t="shared" si="497"/>
        <v>0</v>
      </c>
      <c r="AN81" s="39">
        <f t="shared" si="497"/>
        <v>0</v>
      </c>
      <c r="AO81" s="39">
        <f t="shared" si="497"/>
        <v>0</v>
      </c>
      <c r="AP81" s="39">
        <f t="shared" si="497"/>
        <v>0</v>
      </c>
      <c r="AQ81" s="39">
        <f t="shared" si="497"/>
        <v>0</v>
      </c>
      <c r="AR81" s="39">
        <f t="shared" si="497"/>
        <v>0</v>
      </c>
      <c r="AS81" s="39">
        <f t="shared" si="497"/>
        <v>0</v>
      </c>
      <c r="AT81" s="39">
        <f t="shared" si="497"/>
        <v>0</v>
      </c>
      <c r="AU81" s="39">
        <f t="shared" si="497"/>
        <v>0</v>
      </c>
      <c r="AV81" s="39">
        <f t="shared" si="497"/>
        <v>0</v>
      </c>
      <c r="AW81" s="39">
        <f t="shared" si="497"/>
        <v>0</v>
      </c>
      <c r="AX81" s="39">
        <f t="shared" si="497"/>
        <v>0</v>
      </c>
      <c r="AY81" s="39">
        <f t="shared" si="497"/>
        <v>0</v>
      </c>
      <c r="AZ81" s="39">
        <f t="shared" si="497"/>
        <v>0</v>
      </c>
      <c r="BA81" s="39">
        <f t="shared" si="497"/>
        <v>0</v>
      </c>
      <c r="BB81" s="39">
        <f t="shared" si="497"/>
        <v>0</v>
      </c>
      <c r="BC81" s="39">
        <f t="shared" si="497"/>
        <v>0</v>
      </c>
      <c r="BD81" s="39">
        <f t="shared" si="497"/>
        <v>0</v>
      </c>
      <c r="BE81" s="39">
        <f t="shared" si="497"/>
        <v>0</v>
      </c>
      <c r="BF81" s="39">
        <f t="shared" si="497"/>
        <v>0</v>
      </c>
      <c r="BG81" s="39">
        <f t="shared" si="497"/>
        <v>0</v>
      </c>
      <c r="BH81" s="39">
        <f t="shared" si="497"/>
        <v>0</v>
      </c>
      <c r="BI81" s="39">
        <f t="shared" si="497"/>
        <v>0</v>
      </c>
      <c r="BJ81" s="39">
        <f t="shared" si="497"/>
        <v>0</v>
      </c>
      <c r="BK81" s="39">
        <f t="shared" si="497"/>
        <v>0</v>
      </c>
      <c r="BL81" s="39">
        <f t="shared" si="497"/>
        <v>0</v>
      </c>
    </row>
    <row r="82" spans="1:64" ht="42" customHeight="1" x14ac:dyDescent="0.25">
      <c r="A82" s="28" t="s">
        <v>308</v>
      </c>
      <c r="B82" s="100" t="s">
        <v>314</v>
      </c>
      <c r="C82" s="101"/>
      <c r="D82" s="102"/>
      <c r="E82" s="31">
        <f>J82+O82+T82+Y82+AD82+AI82+AN82+AS82+AX82</f>
        <v>773.2</v>
      </c>
      <c r="F82" s="31">
        <f t="shared" ref="F82:F83" si="498">K82+P82+U82+Z82+AE82+AJ82+AO82+AT82+AY82</f>
        <v>0</v>
      </c>
      <c r="G82" s="31">
        <f t="shared" ref="G82:G83" si="499">L82+Q82+V82+AA82+AF82+AK82+AP82+AU82+AZ82</f>
        <v>589</v>
      </c>
      <c r="H82" s="31">
        <f t="shared" ref="H82:H83" si="500">M82+R82+W82+AB82+AG82+AL82+AQ82+AV82+BA82</f>
        <v>184.2</v>
      </c>
      <c r="I82" s="31">
        <f t="shared" ref="I82:I83" si="501">N82+S82+X82+AC82+AH82+AM82+AR82+AW82+BB82</f>
        <v>0</v>
      </c>
      <c r="J82" s="33">
        <f t="shared" ref="J82" si="502">M82</f>
        <v>0</v>
      </c>
      <c r="K82" s="33">
        <v>0</v>
      </c>
      <c r="L82" s="33">
        <v>0</v>
      </c>
      <c r="M82" s="33">
        <v>0</v>
      </c>
      <c r="N82" s="33">
        <v>0</v>
      </c>
      <c r="O82" s="53">
        <f>R82</f>
        <v>0</v>
      </c>
      <c r="P82" s="33">
        <v>0</v>
      </c>
      <c r="Q82" s="33">
        <v>0</v>
      </c>
      <c r="R82" s="44">
        <v>0</v>
      </c>
      <c r="S82" s="33">
        <v>0</v>
      </c>
      <c r="T82" s="33">
        <f t="shared" ref="T82" si="503">T83+T84</f>
        <v>773.2</v>
      </c>
      <c r="U82" s="33">
        <f t="shared" ref="U82" si="504">U83+U84</f>
        <v>0</v>
      </c>
      <c r="V82" s="33">
        <f t="shared" ref="V82" si="505">V83+V84</f>
        <v>589</v>
      </c>
      <c r="W82" s="33">
        <f t="shared" ref="W82" si="506">W83+W84</f>
        <v>184.2</v>
      </c>
      <c r="X82" s="33">
        <v>0</v>
      </c>
      <c r="Y82" s="39">
        <f>SUM(Z82:AC82)</f>
        <v>0</v>
      </c>
      <c r="Z82" s="33">
        <v>0</v>
      </c>
      <c r="AA82" s="33">
        <v>0</v>
      </c>
      <c r="AB82" s="33">
        <v>0</v>
      </c>
      <c r="AC82" s="33">
        <v>0</v>
      </c>
      <c r="AD82" s="39">
        <f>SUM(AE82:AH82)</f>
        <v>0</v>
      </c>
      <c r="AE82" s="33">
        <v>0</v>
      </c>
      <c r="AF82" s="33">
        <v>0</v>
      </c>
      <c r="AG82" s="33">
        <v>0</v>
      </c>
      <c r="AH82" s="33">
        <v>0</v>
      </c>
      <c r="AI82" s="39">
        <f>SUM(AJ82:AM82)</f>
        <v>0</v>
      </c>
      <c r="AJ82" s="33">
        <v>0</v>
      </c>
      <c r="AK82" s="33">
        <v>0</v>
      </c>
      <c r="AL82" s="33">
        <v>0</v>
      </c>
      <c r="AM82" s="33">
        <v>0</v>
      </c>
      <c r="AN82" s="39">
        <f>SUM(AO82:AR82)</f>
        <v>0</v>
      </c>
      <c r="AO82" s="33">
        <v>0</v>
      </c>
      <c r="AP82" s="33">
        <v>0</v>
      </c>
      <c r="AQ82" s="33">
        <v>0</v>
      </c>
      <c r="AR82" s="33">
        <v>0</v>
      </c>
      <c r="AS82" s="39">
        <f>SUM(AT82:AW82)</f>
        <v>0</v>
      </c>
      <c r="AT82" s="33">
        <v>0</v>
      </c>
      <c r="AU82" s="33">
        <v>0</v>
      </c>
      <c r="AV82" s="33">
        <v>0</v>
      </c>
      <c r="AW82" s="33">
        <v>0</v>
      </c>
      <c r="AX82" s="39">
        <f>SUM(AY82:BB82)</f>
        <v>0</v>
      </c>
      <c r="AY82" s="33">
        <v>0</v>
      </c>
      <c r="AZ82" s="33">
        <v>0</v>
      </c>
      <c r="BA82" s="33">
        <v>0</v>
      </c>
      <c r="BB82" s="33">
        <v>0</v>
      </c>
      <c r="BC82" s="39">
        <f>SUM(BD82:BG82)</f>
        <v>0</v>
      </c>
      <c r="BD82" s="33">
        <v>0</v>
      </c>
      <c r="BE82" s="33">
        <v>0</v>
      </c>
      <c r="BF82" s="33">
        <v>0</v>
      </c>
      <c r="BG82" s="33">
        <v>0</v>
      </c>
      <c r="BH82" s="39">
        <f>SUM(BI82:BL82)</f>
        <v>0</v>
      </c>
      <c r="BI82" s="33">
        <v>0</v>
      </c>
      <c r="BJ82" s="33">
        <v>0</v>
      </c>
      <c r="BK82" s="33">
        <v>0</v>
      </c>
      <c r="BL82" s="33">
        <v>0</v>
      </c>
    </row>
    <row r="83" spans="1:64" ht="49.5" x14ac:dyDescent="0.25">
      <c r="A83" s="28" t="s">
        <v>316</v>
      </c>
      <c r="B83" s="29" t="s">
        <v>315</v>
      </c>
      <c r="C83" s="30" t="s">
        <v>24</v>
      </c>
      <c r="D83" s="30" t="s">
        <v>38</v>
      </c>
      <c r="E83" s="31">
        <f t="shared" ref="E83" si="507">J83+O83+T83+Y83+AD83+AI83+AN83+AS83+AX83</f>
        <v>489.7</v>
      </c>
      <c r="F83" s="31">
        <f t="shared" si="498"/>
        <v>0</v>
      </c>
      <c r="G83" s="31">
        <f t="shared" si="499"/>
        <v>373</v>
      </c>
      <c r="H83" s="31">
        <f t="shared" si="500"/>
        <v>116.7</v>
      </c>
      <c r="I83" s="31">
        <f t="shared" si="501"/>
        <v>0</v>
      </c>
      <c r="J83" s="53">
        <f>M83</f>
        <v>0</v>
      </c>
      <c r="K83" s="33">
        <v>0</v>
      </c>
      <c r="L83" s="33">
        <v>0</v>
      </c>
      <c r="M83" s="53">
        <v>0</v>
      </c>
      <c r="N83" s="33">
        <v>0</v>
      </c>
      <c r="O83" s="53">
        <f>R83</f>
        <v>0</v>
      </c>
      <c r="P83" s="33">
        <v>0</v>
      </c>
      <c r="Q83" s="33">
        <v>0</v>
      </c>
      <c r="R83" s="44">
        <v>0</v>
      </c>
      <c r="S83" s="33">
        <v>0</v>
      </c>
      <c r="T83" s="33">
        <f>SUM(U83:X83)</f>
        <v>489.7</v>
      </c>
      <c r="U83" s="33">
        <v>0</v>
      </c>
      <c r="V83" s="33">
        <v>373</v>
      </c>
      <c r="W83" s="33">
        <v>116.7</v>
      </c>
      <c r="X83" s="33">
        <v>0</v>
      </c>
      <c r="Y83" s="39">
        <f>SUM(Z83:AC83)</f>
        <v>0</v>
      </c>
      <c r="Z83" s="33">
        <v>0</v>
      </c>
      <c r="AA83" s="33">
        <v>0</v>
      </c>
      <c r="AB83" s="33">
        <v>0</v>
      </c>
      <c r="AC83" s="33">
        <v>0</v>
      </c>
      <c r="AD83" s="39">
        <f>SUM(AE83:AH83)</f>
        <v>0</v>
      </c>
      <c r="AE83" s="33">
        <v>0</v>
      </c>
      <c r="AF83" s="33">
        <v>0</v>
      </c>
      <c r="AG83" s="33">
        <v>0</v>
      </c>
      <c r="AH83" s="33">
        <v>0</v>
      </c>
      <c r="AI83" s="39">
        <f>SUM(AJ83:AM83)</f>
        <v>0</v>
      </c>
      <c r="AJ83" s="33">
        <v>0</v>
      </c>
      <c r="AK83" s="33">
        <v>0</v>
      </c>
      <c r="AL83" s="33">
        <v>0</v>
      </c>
      <c r="AM83" s="33">
        <v>0</v>
      </c>
      <c r="AN83" s="39">
        <f>SUM(AO83:AR83)</f>
        <v>0</v>
      </c>
      <c r="AO83" s="33">
        <v>0</v>
      </c>
      <c r="AP83" s="33">
        <v>0</v>
      </c>
      <c r="AQ83" s="33">
        <v>0</v>
      </c>
      <c r="AR83" s="33">
        <v>0</v>
      </c>
      <c r="AS83" s="39">
        <f>SUM(AT83:AW83)</f>
        <v>0</v>
      </c>
      <c r="AT83" s="33">
        <v>0</v>
      </c>
      <c r="AU83" s="33">
        <v>0</v>
      </c>
      <c r="AV83" s="33">
        <v>0</v>
      </c>
      <c r="AW83" s="33">
        <v>0</v>
      </c>
      <c r="AX83" s="39">
        <f>SUM(AY83:BB83)</f>
        <v>0</v>
      </c>
      <c r="AY83" s="33">
        <v>0</v>
      </c>
      <c r="AZ83" s="33">
        <v>0</v>
      </c>
      <c r="BA83" s="33">
        <v>0</v>
      </c>
      <c r="BB83" s="33">
        <v>0</v>
      </c>
      <c r="BC83" s="39">
        <f>SUM(BD83:BG83)</f>
        <v>0</v>
      </c>
      <c r="BD83" s="33">
        <v>0</v>
      </c>
      <c r="BE83" s="33">
        <v>0</v>
      </c>
      <c r="BF83" s="33">
        <v>0</v>
      </c>
      <c r="BG83" s="33">
        <v>0</v>
      </c>
      <c r="BH83" s="39">
        <f>SUM(BI83:BL83)</f>
        <v>0</v>
      </c>
      <c r="BI83" s="33">
        <v>0</v>
      </c>
      <c r="BJ83" s="33">
        <v>0</v>
      </c>
      <c r="BK83" s="33">
        <v>0</v>
      </c>
      <c r="BL83" s="33">
        <v>0</v>
      </c>
    </row>
    <row r="84" spans="1:64" ht="49.5" x14ac:dyDescent="0.25">
      <c r="A84" s="28" t="s">
        <v>317</v>
      </c>
      <c r="B84" s="29" t="s">
        <v>318</v>
      </c>
      <c r="C84" s="30" t="s">
        <v>24</v>
      </c>
      <c r="D84" s="30" t="s">
        <v>38</v>
      </c>
      <c r="E84" s="31">
        <f t="shared" ref="E84" si="508">J84+O84+T84+Y84+AD84+AI84+AN84+AS84+AX84</f>
        <v>283.5</v>
      </c>
      <c r="F84" s="31">
        <f t="shared" ref="F84" si="509">K84+P84+U84+Z84+AE84+AJ84+AO84+AT84+AY84</f>
        <v>0</v>
      </c>
      <c r="G84" s="31">
        <f t="shared" ref="G84" si="510">L84+Q84+V84+AA84+AF84+AK84+AP84+AU84+AZ84</f>
        <v>216</v>
      </c>
      <c r="H84" s="31">
        <f t="shared" ref="H84" si="511">M84+R84+W84+AB84+AG84+AL84+AQ84+AV84+BA84</f>
        <v>67.5</v>
      </c>
      <c r="I84" s="31">
        <f t="shared" ref="I84" si="512">N84+S84+X84+AC84+AH84+AM84+AR84+AW84+BB84</f>
        <v>0</v>
      </c>
      <c r="J84" s="53">
        <f>M84</f>
        <v>0</v>
      </c>
      <c r="K84" s="33">
        <v>0</v>
      </c>
      <c r="L84" s="33">
        <v>0</v>
      </c>
      <c r="M84" s="53">
        <v>0</v>
      </c>
      <c r="N84" s="33">
        <v>0</v>
      </c>
      <c r="O84" s="53">
        <f>R84</f>
        <v>0</v>
      </c>
      <c r="P84" s="33">
        <v>0</v>
      </c>
      <c r="Q84" s="33">
        <v>0</v>
      </c>
      <c r="R84" s="44">
        <v>0</v>
      </c>
      <c r="S84" s="33">
        <v>0</v>
      </c>
      <c r="T84" s="33">
        <f>SUM(U84:X84)</f>
        <v>283.5</v>
      </c>
      <c r="U84" s="33">
        <v>0</v>
      </c>
      <c r="V84" s="33">
        <v>216</v>
      </c>
      <c r="W84" s="33">
        <v>67.5</v>
      </c>
      <c r="X84" s="33">
        <v>0</v>
      </c>
      <c r="Y84" s="39">
        <f>SUM(Z84:AC84)</f>
        <v>0</v>
      </c>
      <c r="Z84" s="33">
        <v>0</v>
      </c>
      <c r="AA84" s="33">
        <v>0</v>
      </c>
      <c r="AB84" s="33">
        <v>0</v>
      </c>
      <c r="AC84" s="33">
        <v>0</v>
      </c>
      <c r="AD84" s="39">
        <f>SUM(AE84:AH84)</f>
        <v>0</v>
      </c>
      <c r="AE84" s="33">
        <v>0</v>
      </c>
      <c r="AF84" s="33">
        <v>0</v>
      </c>
      <c r="AG84" s="33">
        <v>0</v>
      </c>
      <c r="AH84" s="33">
        <v>0</v>
      </c>
      <c r="AI84" s="39">
        <f>SUM(AJ84:AM84)</f>
        <v>0</v>
      </c>
      <c r="AJ84" s="33">
        <v>0</v>
      </c>
      <c r="AK84" s="33">
        <v>0</v>
      </c>
      <c r="AL84" s="33">
        <v>0</v>
      </c>
      <c r="AM84" s="33">
        <v>0</v>
      </c>
      <c r="AN84" s="39">
        <f>SUM(AO84:AR84)</f>
        <v>0</v>
      </c>
      <c r="AO84" s="33">
        <v>0</v>
      </c>
      <c r="AP84" s="33">
        <v>0</v>
      </c>
      <c r="AQ84" s="33">
        <v>0</v>
      </c>
      <c r="AR84" s="33">
        <v>0</v>
      </c>
      <c r="AS84" s="39">
        <f>SUM(AT84:AW84)</f>
        <v>0</v>
      </c>
      <c r="AT84" s="33">
        <v>0</v>
      </c>
      <c r="AU84" s="33">
        <v>0</v>
      </c>
      <c r="AV84" s="33">
        <v>0</v>
      </c>
      <c r="AW84" s="33">
        <v>0</v>
      </c>
      <c r="AX84" s="39">
        <f>SUM(AY84:BB84)</f>
        <v>0</v>
      </c>
      <c r="AY84" s="33">
        <v>0</v>
      </c>
      <c r="AZ84" s="33">
        <v>0</v>
      </c>
      <c r="BA84" s="33">
        <v>0</v>
      </c>
      <c r="BB84" s="33">
        <v>0</v>
      </c>
      <c r="BC84" s="39">
        <f>SUM(BD84:BG84)</f>
        <v>0</v>
      </c>
      <c r="BD84" s="33">
        <v>0</v>
      </c>
      <c r="BE84" s="33">
        <v>0</v>
      </c>
      <c r="BF84" s="33">
        <v>0</v>
      </c>
      <c r="BG84" s="33">
        <v>0</v>
      </c>
      <c r="BH84" s="39">
        <f>SUM(BI84:BL84)</f>
        <v>0</v>
      </c>
      <c r="BI84" s="33">
        <v>0</v>
      </c>
      <c r="BJ84" s="33">
        <v>0</v>
      </c>
      <c r="BK84" s="33">
        <v>0</v>
      </c>
      <c r="BL84" s="33">
        <v>0</v>
      </c>
    </row>
    <row r="85" spans="1:64" x14ac:dyDescent="0.25">
      <c r="A85" s="28"/>
      <c r="B85" s="70"/>
      <c r="C85" s="71"/>
      <c r="D85" s="71"/>
      <c r="E85" s="72"/>
      <c r="F85" s="72"/>
      <c r="G85" s="72"/>
      <c r="H85" s="72"/>
      <c r="I85" s="72"/>
      <c r="J85" s="73"/>
      <c r="K85" s="74"/>
      <c r="L85" s="74"/>
      <c r="M85" s="73"/>
      <c r="N85" s="74"/>
      <c r="O85" s="73"/>
      <c r="P85" s="74"/>
      <c r="Q85" s="74"/>
      <c r="R85" s="75"/>
      <c r="S85" s="74"/>
      <c r="T85" s="45"/>
      <c r="U85" s="74"/>
      <c r="V85" s="74"/>
      <c r="W85" s="74"/>
      <c r="X85" s="74"/>
      <c r="Y85" s="45"/>
      <c r="Z85" s="74"/>
      <c r="AA85" s="74"/>
      <c r="AB85" s="74"/>
      <c r="AC85" s="74"/>
      <c r="AD85" s="45"/>
      <c r="AE85" s="74"/>
      <c r="AF85" s="74"/>
      <c r="AG85" s="74"/>
      <c r="AH85" s="74"/>
      <c r="AI85" s="45"/>
      <c r="AJ85" s="74"/>
      <c r="AK85" s="74"/>
      <c r="AL85" s="74"/>
      <c r="AM85" s="74"/>
      <c r="AN85" s="45"/>
      <c r="AO85" s="74"/>
      <c r="AP85" s="74"/>
      <c r="AQ85" s="74"/>
      <c r="AR85" s="74"/>
      <c r="AS85" s="45"/>
      <c r="AT85" s="74"/>
      <c r="AU85" s="74"/>
      <c r="AV85" s="74"/>
      <c r="AW85" s="74"/>
      <c r="AX85" s="45"/>
      <c r="AY85" s="74"/>
      <c r="AZ85" s="74"/>
      <c r="BA85" s="74"/>
      <c r="BB85" s="74"/>
      <c r="BC85" s="45"/>
      <c r="BD85" s="74"/>
      <c r="BE85" s="74"/>
      <c r="BF85" s="74"/>
      <c r="BG85" s="74"/>
      <c r="BH85" s="45"/>
      <c r="BI85" s="74"/>
      <c r="BJ85" s="74"/>
      <c r="BK85" s="74"/>
      <c r="BL85" s="74"/>
    </row>
    <row r="86" spans="1:64" ht="69" customHeight="1" x14ac:dyDescent="0.25">
      <c r="A86" s="28" t="s">
        <v>69</v>
      </c>
      <c r="B86" s="96" t="s">
        <v>92</v>
      </c>
      <c r="C86" s="96"/>
      <c r="D86" s="96"/>
      <c r="E86" s="45">
        <f>SUM(E87:E100)</f>
        <v>52123.4</v>
      </c>
      <c r="F86" s="45">
        <f t="shared" ref="F86:BL86" si="513">SUM(F87:F100)</f>
        <v>0</v>
      </c>
      <c r="G86" s="45">
        <f t="shared" si="513"/>
        <v>0</v>
      </c>
      <c r="H86" s="45">
        <f t="shared" si="513"/>
        <v>52123.4</v>
      </c>
      <c r="I86" s="45">
        <f t="shared" si="513"/>
        <v>0</v>
      </c>
      <c r="J86" s="45">
        <f t="shared" si="513"/>
        <v>2503.2000000000007</v>
      </c>
      <c r="K86" s="45">
        <f t="shared" si="513"/>
        <v>0</v>
      </c>
      <c r="L86" s="45">
        <f t="shared" si="513"/>
        <v>0</v>
      </c>
      <c r="M86" s="45">
        <f t="shared" si="513"/>
        <v>2503.2000000000007</v>
      </c>
      <c r="N86" s="45">
        <f t="shared" si="513"/>
        <v>0</v>
      </c>
      <c r="O86" s="45">
        <f t="shared" si="513"/>
        <v>2804.0999999999995</v>
      </c>
      <c r="P86" s="45">
        <f t="shared" si="513"/>
        <v>0</v>
      </c>
      <c r="Q86" s="45">
        <f t="shared" si="513"/>
        <v>0</v>
      </c>
      <c r="R86" s="45">
        <f t="shared" si="513"/>
        <v>2804.0999999999995</v>
      </c>
      <c r="S86" s="45">
        <f t="shared" si="513"/>
        <v>0</v>
      </c>
      <c r="T86" s="45">
        <f t="shared" si="513"/>
        <v>4326.2</v>
      </c>
      <c r="U86" s="45">
        <f t="shared" si="513"/>
        <v>0</v>
      </c>
      <c r="V86" s="45">
        <f t="shared" si="513"/>
        <v>0</v>
      </c>
      <c r="W86" s="45">
        <f t="shared" si="513"/>
        <v>4326.2</v>
      </c>
      <c r="X86" s="45">
        <f t="shared" si="513"/>
        <v>0</v>
      </c>
      <c r="Y86" s="45">
        <f t="shared" si="513"/>
        <v>4956</v>
      </c>
      <c r="Z86" s="45">
        <f t="shared" si="513"/>
        <v>0</v>
      </c>
      <c r="AA86" s="45">
        <f t="shared" si="513"/>
        <v>0</v>
      </c>
      <c r="AB86" s="45">
        <f t="shared" si="513"/>
        <v>4956</v>
      </c>
      <c r="AC86" s="45">
        <f t="shared" si="513"/>
        <v>0</v>
      </c>
      <c r="AD86" s="45">
        <f t="shared" si="513"/>
        <v>5184.3</v>
      </c>
      <c r="AE86" s="45">
        <f t="shared" si="513"/>
        <v>0</v>
      </c>
      <c r="AF86" s="45">
        <f t="shared" si="513"/>
        <v>0</v>
      </c>
      <c r="AG86" s="45">
        <f t="shared" si="513"/>
        <v>5184.3</v>
      </c>
      <c r="AH86" s="45">
        <f t="shared" si="513"/>
        <v>0</v>
      </c>
      <c r="AI86" s="45">
        <f t="shared" si="513"/>
        <v>5391.6</v>
      </c>
      <c r="AJ86" s="45">
        <f t="shared" si="513"/>
        <v>0</v>
      </c>
      <c r="AK86" s="45">
        <f t="shared" si="513"/>
        <v>0</v>
      </c>
      <c r="AL86" s="45">
        <f t="shared" si="513"/>
        <v>5391.6</v>
      </c>
      <c r="AM86" s="45">
        <f t="shared" si="513"/>
        <v>0</v>
      </c>
      <c r="AN86" s="45">
        <f t="shared" si="513"/>
        <v>5391.6</v>
      </c>
      <c r="AO86" s="45">
        <f t="shared" si="513"/>
        <v>0</v>
      </c>
      <c r="AP86" s="45">
        <f t="shared" si="513"/>
        <v>0</v>
      </c>
      <c r="AQ86" s="45">
        <f t="shared" si="513"/>
        <v>5391.6</v>
      </c>
      <c r="AR86" s="45">
        <f t="shared" si="513"/>
        <v>0</v>
      </c>
      <c r="AS86" s="45">
        <f t="shared" si="513"/>
        <v>5391.6</v>
      </c>
      <c r="AT86" s="45">
        <f t="shared" si="513"/>
        <v>0</v>
      </c>
      <c r="AU86" s="45">
        <f t="shared" si="513"/>
        <v>0</v>
      </c>
      <c r="AV86" s="45">
        <f t="shared" si="513"/>
        <v>5391.6</v>
      </c>
      <c r="AW86" s="45">
        <f t="shared" si="513"/>
        <v>0</v>
      </c>
      <c r="AX86" s="45">
        <f t="shared" si="513"/>
        <v>5391.6</v>
      </c>
      <c r="AY86" s="45">
        <f t="shared" si="513"/>
        <v>0</v>
      </c>
      <c r="AZ86" s="45">
        <f t="shared" si="513"/>
        <v>0</v>
      </c>
      <c r="BA86" s="45">
        <f t="shared" si="513"/>
        <v>5391.6</v>
      </c>
      <c r="BB86" s="45">
        <f t="shared" si="513"/>
        <v>0</v>
      </c>
      <c r="BC86" s="45">
        <f t="shared" si="513"/>
        <v>5391.6</v>
      </c>
      <c r="BD86" s="45">
        <f t="shared" si="513"/>
        <v>0</v>
      </c>
      <c r="BE86" s="45">
        <f t="shared" si="513"/>
        <v>0</v>
      </c>
      <c r="BF86" s="45">
        <f t="shared" si="513"/>
        <v>5391.6</v>
      </c>
      <c r="BG86" s="45">
        <f t="shared" si="513"/>
        <v>0</v>
      </c>
      <c r="BH86" s="45">
        <f t="shared" si="513"/>
        <v>5391.6</v>
      </c>
      <c r="BI86" s="45">
        <f t="shared" si="513"/>
        <v>0</v>
      </c>
      <c r="BJ86" s="45">
        <f t="shared" si="513"/>
        <v>0</v>
      </c>
      <c r="BK86" s="45">
        <f t="shared" si="513"/>
        <v>5391.6</v>
      </c>
      <c r="BL86" s="45">
        <f t="shared" si="513"/>
        <v>0</v>
      </c>
    </row>
    <row r="87" spans="1:64" ht="49.5" x14ac:dyDescent="0.25">
      <c r="A87" s="28" t="s">
        <v>70</v>
      </c>
      <c r="B87" s="29" t="s">
        <v>248</v>
      </c>
      <c r="C87" s="30" t="s">
        <v>24</v>
      </c>
      <c r="D87" s="30" t="s">
        <v>38</v>
      </c>
      <c r="E87" s="31">
        <f>J87+O87+T87+Y87+AD87+AI87+AN87+AS87+AX87+BC87+BH87</f>
        <v>6246.5</v>
      </c>
      <c r="F87" s="31">
        <f t="shared" ref="F87" si="514">K87+P87+U87+Z87+AE87+AJ87+AO87+AT87+AY87</f>
        <v>0</v>
      </c>
      <c r="G87" s="31">
        <f t="shared" ref="G87" si="515">L87+Q87+V87+AA87+AF87+AK87+AP87+AU87+AZ87</f>
        <v>0</v>
      </c>
      <c r="H87" s="31">
        <f>M87+R87+W87+AB87+AG87+AL87+AQ87+AV87+BA87+BF87+BK87</f>
        <v>6246.5</v>
      </c>
      <c r="I87" s="31">
        <f t="shared" ref="I87" si="516">N87+S87+X87+AC87+AH87+AM87+AR87+AW87+BB87</f>
        <v>0</v>
      </c>
      <c r="J87" s="32">
        <f t="shared" ref="J87:J94" si="517">M87</f>
        <v>119.9</v>
      </c>
      <c r="K87" s="40">
        <v>0</v>
      </c>
      <c r="L87" s="40">
        <v>0</v>
      </c>
      <c r="M87" s="32">
        <f>29.1+90.8</f>
        <v>119.9</v>
      </c>
      <c r="N87" s="40">
        <v>0</v>
      </c>
      <c r="O87" s="40">
        <f>SUM(Q87:S87)</f>
        <v>175.9</v>
      </c>
      <c r="P87" s="40">
        <v>0</v>
      </c>
      <c r="Q87" s="40">
        <v>0</v>
      </c>
      <c r="R87" s="41">
        <f>127+48.9</f>
        <v>175.9</v>
      </c>
      <c r="S87" s="40">
        <v>0</v>
      </c>
      <c r="T87" s="40">
        <f>SUM(V87:X87)</f>
        <v>607.6</v>
      </c>
      <c r="U87" s="40">
        <v>0</v>
      </c>
      <c r="V87" s="40">
        <v>0</v>
      </c>
      <c r="W87" s="41">
        <f>132.1+475.5</f>
        <v>607.6</v>
      </c>
      <c r="X87" s="40">
        <v>0</v>
      </c>
      <c r="Y87" s="40">
        <f>SUM(AA87:AC87)</f>
        <v>623.20000000000005</v>
      </c>
      <c r="Z87" s="40">
        <v>0</v>
      </c>
      <c r="AA87" s="40">
        <v>0</v>
      </c>
      <c r="AB87" s="41">
        <v>623.20000000000005</v>
      </c>
      <c r="AC87" s="40">
        <v>0</v>
      </c>
      <c r="AD87" s="40">
        <f>SUM(AF87:AH87)</f>
        <v>651.9</v>
      </c>
      <c r="AE87" s="40">
        <v>0</v>
      </c>
      <c r="AF87" s="40">
        <v>0</v>
      </c>
      <c r="AG87" s="41">
        <v>651.9</v>
      </c>
      <c r="AH87" s="40">
        <v>0</v>
      </c>
      <c r="AI87" s="40">
        <f>SUM(AK87:AM87)</f>
        <v>678</v>
      </c>
      <c r="AJ87" s="40">
        <v>0</v>
      </c>
      <c r="AK87" s="40">
        <v>0</v>
      </c>
      <c r="AL87" s="41">
        <v>678</v>
      </c>
      <c r="AM87" s="40">
        <v>0</v>
      </c>
      <c r="AN87" s="40">
        <f>SUM(AP87:AR87)</f>
        <v>678</v>
      </c>
      <c r="AO87" s="40">
        <v>0</v>
      </c>
      <c r="AP87" s="40">
        <v>0</v>
      </c>
      <c r="AQ87" s="41">
        <v>678</v>
      </c>
      <c r="AR87" s="40">
        <v>0</v>
      </c>
      <c r="AS87" s="40">
        <f>SUM(AU87:AW87)</f>
        <v>678</v>
      </c>
      <c r="AT87" s="40">
        <v>0</v>
      </c>
      <c r="AU87" s="40">
        <v>0</v>
      </c>
      <c r="AV87" s="41">
        <v>678</v>
      </c>
      <c r="AW87" s="40">
        <v>0</v>
      </c>
      <c r="AX87" s="40">
        <f>SUM(AZ87:BB87)</f>
        <v>678</v>
      </c>
      <c r="AY87" s="40">
        <v>0</v>
      </c>
      <c r="AZ87" s="40">
        <v>0</v>
      </c>
      <c r="BA87" s="41">
        <v>678</v>
      </c>
      <c r="BB87" s="40">
        <v>0</v>
      </c>
      <c r="BC87" s="40">
        <f>SUM(BE87:BG87)</f>
        <v>678</v>
      </c>
      <c r="BD87" s="40">
        <v>0</v>
      </c>
      <c r="BE87" s="40">
        <v>0</v>
      </c>
      <c r="BF87" s="41">
        <v>678</v>
      </c>
      <c r="BG87" s="40">
        <v>0</v>
      </c>
      <c r="BH87" s="40">
        <f>SUM(BJ87:BL87)</f>
        <v>678</v>
      </c>
      <c r="BI87" s="40">
        <v>0</v>
      </c>
      <c r="BJ87" s="40">
        <v>0</v>
      </c>
      <c r="BK87" s="41">
        <v>678</v>
      </c>
      <c r="BL87" s="40">
        <v>0</v>
      </c>
    </row>
    <row r="88" spans="1:64" ht="49.5" x14ac:dyDescent="0.25">
      <c r="A88" s="28" t="s">
        <v>71</v>
      </c>
      <c r="B88" s="29" t="s">
        <v>258</v>
      </c>
      <c r="C88" s="30" t="s">
        <v>24</v>
      </c>
      <c r="D88" s="30" t="s">
        <v>38</v>
      </c>
      <c r="E88" s="31">
        <f t="shared" ref="E88:E95" si="518">J88+O88+T88+Y88+AD88+AI88+AN88+AS88+AX88+BC88+BH88</f>
        <v>4020.7000000000003</v>
      </c>
      <c r="F88" s="31">
        <f t="shared" ref="F88:F92" si="519">K88+P88+U88+Z88+AE88+AJ88+AO88+AT88+AY88</f>
        <v>0</v>
      </c>
      <c r="G88" s="31">
        <f t="shared" ref="G88:G92" si="520">L88+Q88+V88+AA88+AF88+AK88+AP88+AU88+AZ88</f>
        <v>0</v>
      </c>
      <c r="H88" s="31">
        <f t="shared" ref="H88:H95" si="521">M88+R88+W88+AB88+AG88+AL88+AQ88+AV88+BA88+BF88+BK88</f>
        <v>4020.7000000000003</v>
      </c>
      <c r="I88" s="31">
        <f t="shared" ref="I88:I92" si="522">N88+S88+X88+AC88+AH88+AM88+AR88+AW88+BB88</f>
        <v>0</v>
      </c>
      <c r="J88" s="32">
        <f t="shared" si="517"/>
        <v>275.7</v>
      </c>
      <c r="K88" s="40">
        <v>0</v>
      </c>
      <c r="L88" s="40">
        <v>0</v>
      </c>
      <c r="M88" s="32">
        <v>275.7</v>
      </c>
      <c r="N88" s="40">
        <v>0</v>
      </c>
      <c r="O88" s="40">
        <f t="shared" ref="O88:O95" si="523">SUM(Q88:S88)</f>
        <v>352.9</v>
      </c>
      <c r="P88" s="40">
        <v>0</v>
      </c>
      <c r="Q88" s="40">
        <v>0</v>
      </c>
      <c r="R88" s="41">
        <v>352.9</v>
      </c>
      <c r="S88" s="40">
        <v>0</v>
      </c>
      <c r="T88" s="40">
        <f t="shared" ref="T88:T95" si="524">SUM(V88:X88)</f>
        <v>339.1</v>
      </c>
      <c r="U88" s="40">
        <v>0</v>
      </c>
      <c r="V88" s="40">
        <v>0</v>
      </c>
      <c r="W88" s="41">
        <v>339.1</v>
      </c>
      <c r="X88" s="40">
        <v>0</v>
      </c>
      <c r="Y88" s="40">
        <f t="shared" ref="Y88:Y95" si="525">SUM(AA88:AC88)</f>
        <v>356.1</v>
      </c>
      <c r="Z88" s="40">
        <v>0</v>
      </c>
      <c r="AA88" s="40">
        <v>0</v>
      </c>
      <c r="AB88" s="41">
        <v>356.1</v>
      </c>
      <c r="AC88" s="40">
        <v>0</v>
      </c>
      <c r="AD88" s="40">
        <f t="shared" ref="AD88:AD95" si="526">SUM(AF88:AH88)</f>
        <v>372.5</v>
      </c>
      <c r="AE88" s="40">
        <v>0</v>
      </c>
      <c r="AF88" s="40">
        <v>0</v>
      </c>
      <c r="AG88" s="41">
        <v>372.5</v>
      </c>
      <c r="AH88" s="40">
        <v>0</v>
      </c>
      <c r="AI88" s="40">
        <f t="shared" ref="AI88:AI95" si="527">SUM(AK88:AM88)</f>
        <v>387.4</v>
      </c>
      <c r="AJ88" s="40">
        <v>0</v>
      </c>
      <c r="AK88" s="40">
        <v>0</v>
      </c>
      <c r="AL88" s="41">
        <v>387.4</v>
      </c>
      <c r="AM88" s="40">
        <v>0</v>
      </c>
      <c r="AN88" s="40">
        <f t="shared" ref="AN88:AN95" si="528">SUM(AP88:AR88)</f>
        <v>387.4</v>
      </c>
      <c r="AO88" s="40">
        <v>0</v>
      </c>
      <c r="AP88" s="40">
        <v>0</v>
      </c>
      <c r="AQ88" s="41">
        <v>387.4</v>
      </c>
      <c r="AR88" s="40">
        <v>0</v>
      </c>
      <c r="AS88" s="40">
        <f t="shared" ref="AS88:AS95" si="529">SUM(AU88:AW88)</f>
        <v>387.4</v>
      </c>
      <c r="AT88" s="40">
        <v>0</v>
      </c>
      <c r="AU88" s="40">
        <v>0</v>
      </c>
      <c r="AV88" s="41">
        <v>387.4</v>
      </c>
      <c r="AW88" s="40">
        <v>0</v>
      </c>
      <c r="AX88" s="40">
        <f t="shared" ref="AX88:AX95" si="530">SUM(AZ88:BB88)</f>
        <v>387.4</v>
      </c>
      <c r="AY88" s="40">
        <v>0</v>
      </c>
      <c r="AZ88" s="40">
        <v>0</v>
      </c>
      <c r="BA88" s="41">
        <v>387.4</v>
      </c>
      <c r="BB88" s="40">
        <v>0</v>
      </c>
      <c r="BC88" s="40">
        <f t="shared" ref="BC88:BC95" si="531">SUM(BE88:BG88)</f>
        <v>387.4</v>
      </c>
      <c r="BD88" s="40">
        <v>0</v>
      </c>
      <c r="BE88" s="40">
        <v>0</v>
      </c>
      <c r="BF88" s="41">
        <v>387.4</v>
      </c>
      <c r="BG88" s="40">
        <v>0</v>
      </c>
      <c r="BH88" s="40">
        <f t="shared" ref="BH88:BH95" si="532">SUM(BJ88:BL88)</f>
        <v>387.4</v>
      </c>
      <c r="BI88" s="40">
        <v>0</v>
      </c>
      <c r="BJ88" s="40">
        <v>0</v>
      </c>
      <c r="BK88" s="41">
        <v>387.4</v>
      </c>
      <c r="BL88" s="40">
        <v>0</v>
      </c>
    </row>
    <row r="89" spans="1:64" ht="49.5" x14ac:dyDescent="0.25">
      <c r="A89" s="28" t="s">
        <v>72</v>
      </c>
      <c r="B89" s="29" t="s">
        <v>261</v>
      </c>
      <c r="C89" s="30" t="s">
        <v>24</v>
      </c>
      <c r="D89" s="30" t="s">
        <v>38</v>
      </c>
      <c r="E89" s="31">
        <f t="shared" ref="E89" si="533">J89+O89+T89+Y89+AD89+AI89+AN89+AS89+AX89+BC89+BH89</f>
        <v>3042.8000000000006</v>
      </c>
      <c r="F89" s="31">
        <f t="shared" ref="F89" si="534">K89+P89+U89+Z89+AE89+AJ89+AO89+AT89+AY89</f>
        <v>0</v>
      </c>
      <c r="G89" s="31">
        <f t="shared" ref="G89" si="535">L89+Q89+V89+AA89+AF89+AK89+AP89+AU89+AZ89</f>
        <v>0</v>
      </c>
      <c r="H89" s="31">
        <f t="shared" ref="H89" si="536">M89+R89+W89+AB89+AG89+AL89+AQ89+AV89+BA89+BF89+BK89</f>
        <v>3042.8000000000006</v>
      </c>
      <c r="I89" s="31"/>
      <c r="J89" s="32">
        <f t="shared" ref="J89" si="537">M89</f>
        <v>0</v>
      </c>
      <c r="K89" s="40">
        <v>0</v>
      </c>
      <c r="L89" s="40">
        <v>0</v>
      </c>
      <c r="M89" s="32">
        <v>0</v>
      </c>
      <c r="N89" s="40"/>
      <c r="O89" s="40">
        <f t="shared" ref="O89" si="538">SUM(Q89:S89)</f>
        <v>215.5</v>
      </c>
      <c r="P89" s="40">
        <v>0</v>
      </c>
      <c r="Q89" s="40">
        <v>0</v>
      </c>
      <c r="R89" s="41">
        <v>215.5</v>
      </c>
      <c r="S89" s="40">
        <v>0</v>
      </c>
      <c r="T89" s="40">
        <f t="shared" ref="T89" si="539">SUM(V89:X89)</f>
        <v>282.60000000000002</v>
      </c>
      <c r="U89" s="40">
        <v>0</v>
      </c>
      <c r="V89" s="40">
        <v>0</v>
      </c>
      <c r="W89" s="41">
        <v>282.60000000000002</v>
      </c>
      <c r="X89" s="40">
        <v>0</v>
      </c>
      <c r="Y89" s="40">
        <f t="shared" ref="Y89" si="540">SUM(AA89:AC89)</f>
        <v>296.8</v>
      </c>
      <c r="Z89" s="40">
        <v>0</v>
      </c>
      <c r="AA89" s="40">
        <v>0</v>
      </c>
      <c r="AB89" s="41">
        <v>296.8</v>
      </c>
      <c r="AC89" s="40">
        <v>0</v>
      </c>
      <c r="AD89" s="40">
        <f t="shared" ref="AD89" si="541">SUM(AF89:AH89)</f>
        <v>310.5</v>
      </c>
      <c r="AE89" s="40">
        <v>0</v>
      </c>
      <c r="AF89" s="40">
        <v>0</v>
      </c>
      <c r="AG89" s="41">
        <v>310.5</v>
      </c>
      <c r="AH89" s="40">
        <v>0</v>
      </c>
      <c r="AI89" s="40">
        <f t="shared" ref="AI89" si="542">SUM(AK89:AM89)</f>
        <v>322.89999999999998</v>
      </c>
      <c r="AJ89" s="40">
        <v>0</v>
      </c>
      <c r="AK89" s="40">
        <v>0</v>
      </c>
      <c r="AL89" s="41">
        <v>322.89999999999998</v>
      </c>
      <c r="AM89" s="40">
        <v>0</v>
      </c>
      <c r="AN89" s="40">
        <f t="shared" ref="AN89" si="543">SUM(AP89:AR89)</f>
        <v>322.89999999999998</v>
      </c>
      <c r="AO89" s="40">
        <v>0</v>
      </c>
      <c r="AP89" s="40">
        <v>0</v>
      </c>
      <c r="AQ89" s="41">
        <v>322.89999999999998</v>
      </c>
      <c r="AR89" s="40">
        <v>0</v>
      </c>
      <c r="AS89" s="40">
        <f t="shared" ref="AS89" si="544">SUM(AU89:AW89)</f>
        <v>322.89999999999998</v>
      </c>
      <c r="AT89" s="40">
        <v>0</v>
      </c>
      <c r="AU89" s="40">
        <v>0</v>
      </c>
      <c r="AV89" s="41">
        <v>322.89999999999998</v>
      </c>
      <c r="AW89" s="40">
        <v>0</v>
      </c>
      <c r="AX89" s="40">
        <f t="shared" ref="AX89" si="545">SUM(AZ89:BB89)</f>
        <v>322.89999999999998</v>
      </c>
      <c r="AY89" s="40">
        <v>0</v>
      </c>
      <c r="AZ89" s="40">
        <v>0</v>
      </c>
      <c r="BA89" s="41">
        <v>322.89999999999998</v>
      </c>
      <c r="BB89" s="40">
        <v>0</v>
      </c>
      <c r="BC89" s="40">
        <f t="shared" ref="BC89" si="546">SUM(BE89:BG89)</f>
        <v>322.89999999999998</v>
      </c>
      <c r="BD89" s="40">
        <v>0</v>
      </c>
      <c r="BE89" s="40">
        <v>0</v>
      </c>
      <c r="BF89" s="41">
        <v>322.89999999999998</v>
      </c>
      <c r="BG89" s="40">
        <v>0</v>
      </c>
      <c r="BH89" s="40">
        <f t="shared" ref="BH89" si="547">SUM(BJ89:BL89)</f>
        <v>322.89999999999998</v>
      </c>
      <c r="BI89" s="40">
        <v>0</v>
      </c>
      <c r="BJ89" s="40">
        <v>0</v>
      </c>
      <c r="BK89" s="41">
        <v>322.89999999999998</v>
      </c>
      <c r="BL89" s="40">
        <v>0</v>
      </c>
    </row>
    <row r="90" spans="1:64" ht="49.5" x14ac:dyDescent="0.25">
      <c r="A90" s="28" t="s">
        <v>73</v>
      </c>
      <c r="B90" s="29" t="s">
        <v>250</v>
      </c>
      <c r="C90" s="30" t="s">
        <v>24</v>
      </c>
      <c r="D90" s="30" t="s">
        <v>38</v>
      </c>
      <c r="E90" s="31">
        <f t="shared" si="518"/>
        <v>5745.3000000000011</v>
      </c>
      <c r="F90" s="31">
        <f t="shared" si="519"/>
        <v>0</v>
      </c>
      <c r="G90" s="31">
        <f t="shared" si="520"/>
        <v>0</v>
      </c>
      <c r="H90" s="31">
        <f t="shared" si="521"/>
        <v>5745.3000000000011</v>
      </c>
      <c r="I90" s="31">
        <f t="shared" si="522"/>
        <v>0</v>
      </c>
      <c r="J90" s="32">
        <f t="shared" si="517"/>
        <v>698.3</v>
      </c>
      <c r="K90" s="40">
        <v>0</v>
      </c>
      <c r="L90" s="40">
        <v>0</v>
      </c>
      <c r="M90" s="32">
        <v>698.3</v>
      </c>
      <c r="N90" s="40">
        <v>0</v>
      </c>
      <c r="O90" s="40">
        <f t="shared" si="523"/>
        <v>458.2</v>
      </c>
      <c r="P90" s="40">
        <v>0</v>
      </c>
      <c r="Q90" s="40">
        <v>0</v>
      </c>
      <c r="R90" s="41">
        <v>458.2</v>
      </c>
      <c r="S90" s="40">
        <v>0</v>
      </c>
      <c r="T90" s="40">
        <f t="shared" si="524"/>
        <v>391.5</v>
      </c>
      <c r="U90" s="40">
        <v>0</v>
      </c>
      <c r="V90" s="40">
        <v>0</v>
      </c>
      <c r="W90" s="41">
        <v>391.5</v>
      </c>
      <c r="X90" s="40">
        <v>0</v>
      </c>
      <c r="Y90" s="40">
        <f t="shared" si="525"/>
        <v>489.6</v>
      </c>
      <c r="Z90" s="40">
        <v>0</v>
      </c>
      <c r="AA90" s="40">
        <v>0</v>
      </c>
      <c r="AB90" s="41">
        <v>489.6</v>
      </c>
      <c r="AC90" s="40">
        <v>0</v>
      </c>
      <c r="AD90" s="40">
        <f t="shared" si="526"/>
        <v>512.1</v>
      </c>
      <c r="AE90" s="40">
        <v>0</v>
      </c>
      <c r="AF90" s="40">
        <v>0</v>
      </c>
      <c r="AG90" s="41">
        <v>512.1</v>
      </c>
      <c r="AH90" s="40">
        <v>0</v>
      </c>
      <c r="AI90" s="40">
        <f t="shared" si="527"/>
        <v>532.6</v>
      </c>
      <c r="AJ90" s="40">
        <v>0</v>
      </c>
      <c r="AK90" s="40">
        <v>0</v>
      </c>
      <c r="AL90" s="41">
        <v>532.6</v>
      </c>
      <c r="AM90" s="40">
        <v>0</v>
      </c>
      <c r="AN90" s="40">
        <f t="shared" si="528"/>
        <v>532.6</v>
      </c>
      <c r="AO90" s="40">
        <v>0</v>
      </c>
      <c r="AP90" s="40">
        <v>0</v>
      </c>
      <c r="AQ90" s="41">
        <v>532.6</v>
      </c>
      <c r="AR90" s="40">
        <v>0</v>
      </c>
      <c r="AS90" s="40">
        <f t="shared" si="529"/>
        <v>532.6</v>
      </c>
      <c r="AT90" s="40">
        <v>0</v>
      </c>
      <c r="AU90" s="40">
        <v>0</v>
      </c>
      <c r="AV90" s="41">
        <v>532.6</v>
      </c>
      <c r="AW90" s="40">
        <v>0</v>
      </c>
      <c r="AX90" s="40">
        <f t="shared" si="530"/>
        <v>532.6</v>
      </c>
      <c r="AY90" s="40">
        <v>0</v>
      </c>
      <c r="AZ90" s="40">
        <v>0</v>
      </c>
      <c r="BA90" s="41">
        <v>532.6</v>
      </c>
      <c r="BB90" s="40">
        <v>0</v>
      </c>
      <c r="BC90" s="40">
        <f t="shared" si="531"/>
        <v>532.6</v>
      </c>
      <c r="BD90" s="40">
        <v>0</v>
      </c>
      <c r="BE90" s="40">
        <v>0</v>
      </c>
      <c r="BF90" s="41">
        <v>532.6</v>
      </c>
      <c r="BG90" s="40">
        <v>0</v>
      </c>
      <c r="BH90" s="40">
        <f t="shared" si="532"/>
        <v>532.6</v>
      </c>
      <c r="BI90" s="40">
        <v>0</v>
      </c>
      <c r="BJ90" s="40">
        <v>0</v>
      </c>
      <c r="BK90" s="41">
        <v>532.6</v>
      </c>
      <c r="BL90" s="40">
        <v>0</v>
      </c>
    </row>
    <row r="91" spans="1:64" ht="49.5" x14ac:dyDescent="0.25">
      <c r="A91" s="28" t="s">
        <v>74</v>
      </c>
      <c r="B91" s="29" t="s">
        <v>251</v>
      </c>
      <c r="C91" s="30" t="s">
        <v>24</v>
      </c>
      <c r="D91" s="30" t="s">
        <v>38</v>
      </c>
      <c r="E91" s="31">
        <f t="shared" si="518"/>
        <v>7399.0999999999985</v>
      </c>
      <c r="F91" s="31">
        <f t="shared" si="519"/>
        <v>0</v>
      </c>
      <c r="G91" s="31">
        <f t="shared" si="520"/>
        <v>0</v>
      </c>
      <c r="H91" s="31">
        <f t="shared" si="521"/>
        <v>7399.0999999999985</v>
      </c>
      <c r="I91" s="31">
        <f t="shared" si="522"/>
        <v>0</v>
      </c>
      <c r="J91" s="32">
        <f t="shared" si="517"/>
        <v>1010.7</v>
      </c>
      <c r="K91" s="40">
        <v>0</v>
      </c>
      <c r="L91" s="40">
        <v>0</v>
      </c>
      <c r="M91" s="32">
        <f>403+607.7</f>
        <v>1010.7</v>
      </c>
      <c r="N91" s="40">
        <v>0</v>
      </c>
      <c r="O91" s="40">
        <f t="shared" si="523"/>
        <v>508.2</v>
      </c>
      <c r="P91" s="40">
        <v>0</v>
      </c>
      <c r="Q91" s="40">
        <v>0</v>
      </c>
      <c r="R91" s="41">
        <v>508.2</v>
      </c>
      <c r="S91" s="40">
        <v>0</v>
      </c>
      <c r="T91" s="40">
        <f t="shared" si="524"/>
        <v>664</v>
      </c>
      <c r="U91" s="40">
        <v>0</v>
      </c>
      <c r="V91" s="40">
        <v>0</v>
      </c>
      <c r="W91" s="41">
        <f>579.3+84.7</f>
        <v>664</v>
      </c>
      <c r="X91" s="40">
        <v>0</v>
      </c>
      <c r="Y91" s="40">
        <f t="shared" si="525"/>
        <v>608.4</v>
      </c>
      <c r="Z91" s="40">
        <v>0</v>
      </c>
      <c r="AA91" s="40">
        <v>0</v>
      </c>
      <c r="AB91" s="41">
        <v>608.4</v>
      </c>
      <c r="AC91" s="40">
        <v>0</v>
      </c>
      <c r="AD91" s="40">
        <f t="shared" si="526"/>
        <v>636.4</v>
      </c>
      <c r="AE91" s="40">
        <v>0</v>
      </c>
      <c r="AF91" s="40">
        <v>0</v>
      </c>
      <c r="AG91" s="41">
        <v>636.4</v>
      </c>
      <c r="AH91" s="40">
        <v>0</v>
      </c>
      <c r="AI91" s="40">
        <f t="shared" si="527"/>
        <v>661.9</v>
      </c>
      <c r="AJ91" s="40">
        <v>0</v>
      </c>
      <c r="AK91" s="40">
        <v>0</v>
      </c>
      <c r="AL91" s="41">
        <v>661.9</v>
      </c>
      <c r="AM91" s="40">
        <v>0</v>
      </c>
      <c r="AN91" s="40">
        <f t="shared" si="528"/>
        <v>661.9</v>
      </c>
      <c r="AO91" s="40">
        <v>0</v>
      </c>
      <c r="AP91" s="40">
        <v>0</v>
      </c>
      <c r="AQ91" s="41">
        <v>661.9</v>
      </c>
      <c r="AR91" s="40">
        <v>0</v>
      </c>
      <c r="AS91" s="40">
        <f t="shared" si="529"/>
        <v>661.9</v>
      </c>
      <c r="AT91" s="40">
        <v>0</v>
      </c>
      <c r="AU91" s="40">
        <v>0</v>
      </c>
      <c r="AV91" s="41">
        <v>661.9</v>
      </c>
      <c r="AW91" s="40">
        <v>0</v>
      </c>
      <c r="AX91" s="40">
        <f t="shared" si="530"/>
        <v>661.9</v>
      </c>
      <c r="AY91" s="40">
        <v>0</v>
      </c>
      <c r="AZ91" s="40">
        <v>0</v>
      </c>
      <c r="BA91" s="41">
        <v>661.9</v>
      </c>
      <c r="BB91" s="40">
        <v>0</v>
      </c>
      <c r="BC91" s="40">
        <f t="shared" si="531"/>
        <v>661.9</v>
      </c>
      <c r="BD91" s="40">
        <v>0</v>
      </c>
      <c r="BE91" s="40">
        <v>0</v>
      </c>
      <c r="BF91" s="41">
        <v>661.9</v>
      </c>
      <c r="BG91" s="40">
        <v>0</v>
      </c>
      <c r="BH91" s="40">
        <f t="shared" si="532"/>
        <v>661.9</v>
      </c>
      <c r="BI91" s="40">
        <v>0</v>
      </c>
      <c r="BJ91" s="40">
        <v>0</v>
      </c>
      <c r="BK91" s="41">
        <v>661.9</v>
      </c>
      <c r="BL91" s="40">
        <v>0</v>
      </c>
    </row>
    <row r="92" spans="1:64" ht="49.5" x14ac:dyDescent="0.25">
      <c r="A92" s="28" t="s">
        <v>75</v>
      </c>
      <c r="B92" s="29" t="s">
        <v>262</v>
      </c>
      <c r="C92" s="30" t="s">
        <v>24</v>
      </c>
      <c r="D92" s="30" t="s">
        <v>38</v>
      </c>
      <c r="E92" s="31">
        <f t="shared" si="518"/>
        <v>4928.7000000000007</v>
      </c>
      <c r="F92" s="31">
        <f t="shared" si="519"/>
        <v>0</v>
      </c>
      <c r="G92" s="31">
        <f t="shared" si="520"/>
        <v>0</v>
      </c>
      <c r="H92" s="31">
        <f t="shared" si="521"/>
        <v>4928.7000000000007</v>
      </c>
      <c r="I92" s="31">
        <f t="shared" si="522"/>
        <v>0</v>
      </c>
      <c r="J92" s="32">
        <f t="shared" si="517"/>
        <v>68</v>
      </c>
      <c r="K92" s="40">
        <v>0</v>
      </c>
      <c r="L92" s="40">
        <v>0</v>
      </c>
      <c r="M92" s="32">
        <v>68</v>
      </c>
      <c r="N92" s="40">
        <v>0</v>
      </c>
      <c r="O92" s="40">
        <f t="shared" si="523"/>
        <v>465.8</v>
      </c>
      <c r="P92" s="40">
        <v>0</v>
      </c>
      <c r="Q92" s="40">
        <v>0</v>
      </c>
      <c r="R92" s="41">
        <v>465.8</v>
      </c>
      <c r="S92" s="40">
        <v>0</v>
      </c>
      <c r="T92" s="40">
        <f t="shared" si="524"/>
        <v>452.1</v>
      </c>
      <c r="U92" s="40">
        <v>0</v>
      </c>
      <c r="V92" s="40">
        <v>0</v>
      </c>
      <c r="W92" s="41">
        <v>452.1</v>
      </c>
      <c r="X92" s="40">
        <v>0</v>
      </c>
      <c r="Y92" s="40">
        <f t="shared" si="525"/>
        <v>459.9</v>
      </c>
      <c r="Z92" s="40">
        <v>0</v>
      </c>
      <c r="AA92" s="40">
        <v>0</v>
      </c>
      <c r="AB92" s="41">
        <v>459.9</v>
      </c>
      <c r="AC92" s="40">
        <v>0</v>
      </c>
      <c r="AD92" s="40">
        <f t="shared" si="526"/>
        <v>481.1</v>
      </c>
      <c r="AE92" s="40">
        <v>0</v>
      </c>
      <c r="AF92" s="40">
        <v>0</v>
      </c>
      <c r="AG92" s="41">
        <v>481.1</v>
      </c>
      <c r="AH92" s="40">
        <v>0</v>
      </c>
      <c r="AI92" s="40">
        <f t="shared" si="527"/>
        <v>500.3</v>
      </c>
      <c r="AJ92" s="40">
        <v>0</v>
      </c>
      <c r="AK92" s="40">
        <v>0</v>
      </c>
      <c r="AL92" s="41">
        <v>500.3</v>
      </c>
      <c r="AM92" s="40">
        <v>0</v>
      </c>
      <c r="AN92" s="40">
        <f t="shared" si="528"/>
        <v>500.3</v>
      </c>
      <c r="AO92" s="40">
        <v>0</v>
      </c>
      <c r="AP92" s="40">
        <v>0</v>
      </c>
      <c r="AQ92" s="41">
        <v>500.3</v>
      </c>
      <c r="AR92" s="40">
        <v>0</v>
      </c>
      <c r="AS92" s="40">
        <f t="shared" si="529"/>
        <v>500.3</v>
      </c>
      <c r="AT92" s="40">
        <v>0</v>
      </c>
      <c r="AU92" s="40">
        <v>0</v>
      </c>
      <c r="AV92" s="41">
        <v>500.3</v>
      </c>
      <c r="AW92" s="40">
        <v>0</v>
      </c>
      <c r="AX92" s="40">
        <f t="shared" si="530"/>
        <v>500.3</v>
      </c>
      <c r="AY92" s="40">
        <v>0</v>
      </c>
      <c r="AZ92" s="40">
        <v>0</v>
      </c>
      <c r="BA92" s="41">
        <v>500.3</v>
      </c>
      <c r="BB92" s="40">
        <v>0</v>
      </c>
      <c r="BC92" s="40">
        <f t="shared" si="531"/>
        <v>500.3</v>
      </c>
      <c r="BD92" s="40">
        <v>0</v>
      </c>
      <c r="BE92" s="40">
        <v>0</v>
      </c>
      <c r="BF92" s="41">
        <v>500.3</v>
      </c>
      <c r="BG92" s="40">
        <v>0</v>
      </c>
      <c r="BH92" s="40">
        <f t="shared" si="532"/>
        <v>500.3</v>
      </c>
      <c r="BI92" s="40">
        <v>0</v>
      </c>
      <c r="BJ92" s="40">
        <v>0</v>
      </c>
      <c r="BK92" s="41">
        <v>500.3</v>
      </c>
      <c r="BL92" s="40">
        <v>0</v>
      </c>
    </row>
    <row r="93" spans="1:64" ht="49.5" x14ac:dyDescent="0.25">
      <c r="A93" s="28" t="s">
        <v>79</v>
      </c>
      <c r="B93" s="29" t="s">
        <v>253</v>
      </c>
      <c r="C93" s="30" t="s">
        <v>24</v>
      </c>
      <c r="D93" s="30" t="s">
        <v>38</v>
      </c>
      <c r="E93" s="31">
        <f t="shared" si="518"/>
        <v>1630.4999999999998</v>
      </c>
      <c r="F93" s="31">
        <f t="shared" ref="F93" si="548">K93+P93+U93+Z93+AE93+AJ93+AO93+AT93+AY93</f>
        <v>0</v>
      </c>
      <c r="G93" s="31">
        <f t="shared" ref="G93" si="549">L93+Q93+V93+AA93+AF93+AK93+AP93+AU93+AZ93</f>
        <v>0</v>
      </c>
      <c r="H93" s="31">
        <f t="shared" si="521"/>
        <v>1630.4999999999998</v>
      </c>
      <c r="I93" s="31">
        <f t="shared" ref="I93" si="550">N93+S93+X93+AC93+AH93+AM93+AR93+AW93+BB93</f>
        <v>0</v>
      </c>
      <c r="J93" s="32">
        <f t="shared" si="517"/>
        <v>24.3</v>
      </c>
      <c r="K93" s="40">
        <v>0</v>
      </c>
      <c r="L93" s="40">
        <v>0</v>
      </c>
      <c r="M93" s="32">
        <v>24.3</v>
      </c>
      <c r="N93" s="40">
        <v>0</v>
      </c>
      <c r="O93" s="40">
        <f t="shared" si="523"/>
        <v>33.6</v>
      </c>
      <c r="P93" s="40">
        <v>0</v>
      </c>
      <c r="Q93" s="40">
        <v>0</v>
      </c>
      <c r="R93" s="41">
        <v>33.6</v>
      </c>
      <c r="S93" s="40">
        <v>0</v>
      </c>
      <c r="T93" s="40">
        <f t="shared" si="524"/>
        <v>157.19999999999999</v>
      </c>
      <c r="U93" s="40">
        <v>0</v>
      </c>
      <c r="V93" s="40">
        <v>0</v>
      </c>
      <c r="W93" s="41">
        <v>157.19999999999999</v>
      </c>
      <c r="X93" s="40">
        <v>0</v>
      </c>
      <c r="Y93" s="40">
        <f t="shared" si="525"/>
        <v>165.1</v>
      </c>
      <c r="Z93" s="40">
        <v>0</v>
      </c>
      <c r="AA93" s="40">
        <v>0</v>
      </c>
      <c r="AB93" s="41">
        <v>165.1</v>
      </c>
      <c r="AC93" s="40">
        <v>0</v>
      </c>
      <c r="AD93" s="40">
        <f t="shared" si="526"/>
        <v>172.7</v>
      </c>
      <c r="AE93" s="40">
        <v>0</v>
      </c>
      <c r="AF93" s="40">
        <v>0</v>
      </c>
      <c r="AG93" s="41">
        <v>172.7</v>
      </c>
      <c r="AH93" s="40">
        <v>0</v>
      </c>
      <c r="AI93" s="40">
        <f t="shared" si="527"/>
        <v>179.6</v>
      </c>
      <c r="AJ93" s="40">
        <v>0</v>
      </c>
      <c r="AK93" s="40">
        <v>0</v>
      </c>
      <c r="AL93" s="41">
        <v>179.6</v>
      </c>
      <c r="AM93" s="40">
        <v>0</v>
      </c>
      <c r="AN93" s="40">
        <f t="shared" si="528"/>
        <v>179.6</v>
      </c>
      <c r="AO93" s="40">
        <v>0</v>
      </c>
      <c r="AP93" s="40">
        <v>0</v>
      </c>
      <c r="AQ93" s="41">
        <v>179.6</v>
      </c>
      <c r="AR93" s="40">
        <v>0</v>
      </c>
      <c r="AS93" s="40">
        <f t="shared" si="529"/>
        <v>179.6</v>
      </c>
      <c r="AT93" s="40">
        <v>0</v>
      </c>
      <c r="AU93" s="40">
        <v>0</v>
      </c>
      <c r="AV93" s="41">
        <v>179.6</v>
      </c>
      <c r="AW93" s="40">
        <v>0</v>
      </c>
      <c r="AX93" s="40">
        <f t="shared" si="530"/>
        <v>179.6</v>
      </c>
      <c r="AY93" s="40">
        <v>0</v>
      </c>
      <c r="AZ93" s="40">
        <v>0</v>
      </c>
      <c r="BA93" s="41">
        <v>179.6</v>
      </c>
      <c r="BB93" s="40">
        <v>0</v>
      </c>
      <c r="BC93" s="40">
        <f t="shared" si="531"/>
        <v>179.6</v>
      </c>
      <c r="BD93" s="40">
        <v>0</v>
      </c>
      <c r="BE93" s="40">
        <v>0</v>
      </c>
      <c r="BF93" s="41">
        <v>179.6</v>
      </c>
      <c r="BG93" s="40">
        <v>0</v>
      </c>
      <c r="BH93" s="40">
        <f t="shared" si="532"/>
        <v>179.6</v>
      </c>
      <c r="BI93" s="40">
        <v>0</v>
      </c>
      <c r="BJ93" s="40">
        <v>0</v>
      </c>
      <c r="BK93" s="41">
        <v>179.6</v>
      </c>
      <c r="BL93" s="40">
        <v>0</v>
      </c>
    </row>
    <row r="94" spans="1:64" ht="49.5" x14ac:dyDescent="0.25">
      <c r="A94" s="28" t="s">
        <v>198</v>
      </c>
      <c r="B94" s="29" t="s">
        <v>263</v>
      </c>
      <c r="C94" s="30" t="s">
        <v>24</v>
      </c>
      <c r="D94" s="30" t="s">
        <v>38</v>
      </c>
      <c r="E94" s="31">
        <f t="shared" si="518"/>
        <v>2977.1000000000004</v>
      </c>
      <c r="F94" s="31">
        <f t="shared" ref="F94" si="551">K94+P94+U94+Z94+AE94+AJ94+AO94+AT94+AY94</f>
        <v>0</v>
      </c>
      <c r="G94" s="31">
        <f t="shared" ref="G94" si="552">L94+Q94+V94+AA94+AF94+AK94+AP94+AU94+AZ94</f>
        <v>0</v>
      </c>
      <c r="H94" s="31">
        <f t="shared" si="521"/>
        <v>2977.1000000000004</v>
      </c>
      <c r="I94" s="31">
        <f t="shared" ref="I94" si="553">N94+S94+X94+AC94+AH94+AM94+AR94+AW94+BB94</f>
        <v>0</v>
      </c>
      <c r="J94" s="32">
        <f t="shared" si="517"/>
        <v>306.3</v>
      </c>
      <c r="K94" s="40">
        <v>0</v>
      </c>
      <c r="L94" s="40">
        <v>0</v>
      </c>
      <c r="M94" s="32">
        <v>306.3</v>
      </c>
      <c r="N94" s="40">
        <v>0</v>
      </c>
      <c r="O94" s="40">
        <f t="shared" si="523"/>
        <v>268.2</v>
      </c>
      <c r="P94" s="40">
        <v>0</v>
      </c>
      <c r="Q94" s="40">
        <v>0</v>
      </c>
      <c r="R94" s="41">
        <v>268.2</v>
      </c>
      <c r="S94" s="40">
        <v>0</v>
      </c>
      <c r="T94" s="40">
        <f t="shared" si="524"/>
        <v>240.2</v>
      </c>
      <c r="U94" s="40">
        <v>0</v>
      </c>
      <c r="V94" s="40">
        <v>0</v>
      </c>
      <c r="W94" s="41">
        <v>240.2</v>
      </c>
      <c r="X94" s="40">
        <v>0</v>
      </c>
      <c r="Y94" s="41">
        <f t="shared" si="525"/>
        <v>252.2</v>
      </c>
      <c r="Z94" s="40">
        <v>0</v>
      </c>
      <c r="AA94" s="40">
        <v>0</v>
      </c>
      <c r="AB94" s="41">
        <v>252.2</v>
      </c>
      <c r="AC94" s="40">
        <v>0</v>
      </c>
      <c r="AD94" s="40">
        <f t="shared" si="526"/>
        <v>263.8</v>
      </c>
      <c r="AE94" s="40">
        <v>0</v>
      </c>
      <c r="AF94" s="40">
        <v>0</v>
      </c>
      <c r="AG94" s="41">
        <v>263.8</v>
      </c>
      <c r="AH94" s="40">
        <v>0</v>
      </c>
      <c r="AI94" s="40">
        <f t="shared" si="527"/>
        <v>274.39999999999998</v>
      </c>
      <c r="AJ94" s="40">
        <v>0</v>
      </c>
      <c r="AK94" s="40">
        <v>0</v>
      </c>
      <c r="AL94" s="41">
        <v>274.39999999999998</v>
      </c>
      <c r="AM94" s="40">
        <v>0</v>
      </c>
      <c r="AN94" s="40">
        <f t="shared" si="528"/>
        <v>274.39999999999998</v>
      </c>
      <c r="AO94" s="40">
        <v>0</v>
      </c>
      <c r="AP94" s="40">
        <v>0</v>
      </c>
      <c r="AQ94" s="41">
        <v>274.39999999999998</v>
      </c>
      <c r="AR94" s="40">
        <v>0</v>
      </c>
      <c r="AS94" s="40">
        <f t="shared" si="529"/>
        <v>274.39999999999998</v>
      </c>
      <c r="AT94" s="40">
        <v>0</v>
      </c>
      <c r="AU94" s="40">
        <v>0</v>
      </c>
      <c r="AV94" s="41">
        <v>274.39999999999998</v>
      </c>
      <c r="AW94" s="40">
        <v>0</v>
      </c>
      <c r="AX94" s="40">
        <f t="shared" si="530"/>
        <v>274.39999999999998</v>
      </c>
      <c r="AY94" s="40">
        <v>0</v>
      </c>
      <c r="AZ94" s="40">
        <v>0</v>
      </c>
      <c r="BA94" s="41">
        <v>274.39999999999998</v>
      </c>
      <c r="BB94" s="40">
        <v>0</v>
      </c>
      <c r="BC94" s="40">
        <f t="shared" si="531"/>
        <v>274.39999999999998</v>
      </c>
      <c r="BD94" s="40">
        <v>0</v>
      </c>
      <c r="BE94" s="40">
        <v>0</v>
      </c>
      <c r="BF94" s="41">
        <v>274.39999999999998</v>
      </c>
      <c r="BG94" s="40">
        <v>0</v>
      </c>
      <c r="BH94" s="40">
        <f t="shared" si="532"/>
        <v>274.39999999999998</v>
      </c>
      <c r="BI94" s="40">
        <v>0</v>
      </c>
      <c r="BJ94" s="40">
        <v>0</v>
      </c>
      <c r="BK94" s="41">
        <v>274.39999999999998</v>
      </c>
      <c r="BL94" s="40">
        <v>0</v>
      </c>
    </row>
    <row r="95" spans="1:64" ht="49.5" x14ac:dyDescent="0.25">
      <c r="A95" s="28" t="s">
        <v>205</v>
      </c>
      <c r="B95" s="29" t="s">
        <v>254</v>
      </c>
      <c r="C95" s="30" t="s">
        <v>24</v>
      </c>
      <c r="D95" s="30" t="s">
        <v>38</v>
      </c>
      <c r="E95" s="31">
        <f t="shared" si="518"/>
        <v>2195.8000000000002</v>
      </c>
      <c r="F95" s="31">
        <f t="shared" ref="F95:F96" si="554">K95+P95+U95+Z95+AE95+AJ95+AO95+AT95+AY95</f>
        <v>0</v>
      </c>
      <c r="G95" s="31">
        <f t="shared" ref="G95:G96" si="555">L95+Q95+V95+AA95+AF95+AK95+AP95+AU95+AZ95</f>
        <v>0</v>
      </c>
      <c r="H95" s="31">
        <f t="shared" si="521"/>
        <v>2195.8000000000002</v>
      </c>
      <c r="I95" s="31">
        <f t="shared" ref="I95:I96" si="556">N95+S95+X95+AC95+AH95+AM95+AR95+AW95+BB95</f>
        <v>0</v>
      </c>
      <c r="J95" s="33">
        <f t="shared" ref="J95:J96" si="557">M95</f>
        <v>0</v>
      </c>
      <c r="K95" s="40">
        <v>0</v>
      </c>
      <c r="L95" s="40">
        <v>0</v>
      </c>
      <c r="M95" s="33">
        <v>0</v>
      </c>
      <c r="N95" s="40">
        <v>0</v>
      </c>
      <c r="O95" s="40">
        <f t="shared" si="523"/>
        <v>90.7</v>
      </c>
      <c r="P95" s="40">
        <v>0</v>
      </c>
      <c r="Q95" s="40">
        <v>0</v>
      </c>
      <c r="R95" s="41">
        <v>90.7</v>
      </c>
      <c r="S95" s="40">
        <v>0</v>
      </c>
      <c r="T95" s="40">
        <f t="shared" si="524"/>
        <v>210.5</v>
      </c>
      <c r="U95" s="40">
        <v>0</v>
      </c>
      <c r="V95" s="40">
        <v>0</v>
      </c>
      <c r="W95" s="41">
        <v>210.5</v>
      </c>
      <c r="X95" s="40">
        <v>0</v>
      </c>
      <c r="Y95" s="40">
        <f t="shared" si="525"/>
        <v>221</v>
      </c>
      <c r="Z95" s="40">
        <v>0</v>
      </c>
      <c r="AA95" s="40">
        <v>0</v>
      </c>
      <c r="AB95" s="41">
        <v>221</v>
      </c>
      <c r="AC95" s="40">
        <v>0</v>
      </c>
      <c r="AD95" s="40">
        <f t="shared" si="526"/>
        <v>231.2</v>
      </c>
      <c r="AE95" s="40">
        <v>0</v>
      </c>
      <c r="AF95" s="40">
        <v>0</v>
      </c>
      <c r="AG95" s="41">
        <v>231.2</v>
      </c>
      <c r="AH95" s="40">
        <v>0</v>
      </c>
      <c r="AI95" s="40">
        <f t="shared" si="527"/>
        <v>240.4</v>
      </c>
      <c r="AJ95" s="40">
        <v>0</v>
      </c>
      <c r="AK95" s="40">
        <v>0</v>
      </c>
      <c r="AL95" s="41">
        <v>240.4</v>
      </c>
      <c r="AM95" s="40">
        <v>0</v>
      </c>
      <c r="AN95" s="40">
        <f t="shared" si="528"/>
        <v>240.4</v>
      </c>
      <c r="AO95" s="40">
        <v>0</v>
      </c>
      <c r="AP95" s="40">
        <v>0</v>
      </c>
      <c r="AQ95" s="41">
        <v>240.4</v>
      </c>
      <c r="AR95" s="40">
        <v>0</v>
      </c>
      <c r="AS95" s="40">
        <f t="shared" si="529"/>
        <v>240.4</v>
      </c>
      <c r="AT95" s="40">
        <v>0</v>
      </c>
      <c r="AU95" s="40">
        <v>0</v>
      </c>
      <c r="AV95" s="41">
        <v>240.4</v>
      </c>
      <c r="AW95" s="40">
        <v>0</v>
      </c>
      <c r="AX95" s="40">
        <f t="shared" si="530"/>
        <v>240.4</v>
      </c>
      <c r="AY95" s="40">
        <v>0</v>
      </c>
      <c r="AZ95" s="40">
        <v>0</v>
      </c>
      <c r="BA95" s="41">
        <v>240.4</v>
      </c>
      <c r="BB95" s="40">
        <v>0</v>
      </c>
      <c r="BC95" s="40">
        <f t="shared" si="531"/>
        <v>240.4</v>
      </c>
      <c r="BD95" s="40">
        <v>0</v>
      </c>
      <c r="BE95" s="40">
        <v>0</v>
      </c>
      <c r="BF95" s="41">
        <v>240.4</v>
      </c>
      <c r="BG95" s="40">
        <v>0</v>
      </c>
      <c r="BH95" s="40">
        <f t="shared" si="532"/>
        <v>240.4</v>
      </c>
      <c r="BI95" s="40">
        <v>0</v>
      </c>
      <c r="BJ95" s="40">
        <v>0</v>
      </c>
      <c r="BK95" s="41">
        <v>240.4</v>
      </c>
      <c r="BL95" s="40">
        <v>0</v>
      </c>
    </row>
    <row r="96" spans="1:64" ht="49.5" x14ac:dyDescent="0.25">
      <c r="A96" s="28" t="s">
        <v>213</v>
      </c>
      <c r="B96" s="29" t="s">
        <v>264</v>
      </c>
      <c r="C96" s="30" t="s">
        <v>24</v>
      </c>
      <c r="D96" s="30" t="s">
        <v>38</v>
      </c>
      <c r="E96" s="31">
        <f t="shared" ref="E96:E97" si="558">J96+O96+T96+Y96+AD96+AI96+AN96+AS96+AX96+BC96+BH96</f>
        <v>1032.5</v>
      </c>
      <c r="F96" s="31">
        <f t="shared" si="554"/>
        <v>0</v>
      </c>
      <c r="G96" s="31">
        <f t="shared" si="555"/>
        <v>0</v>
      </c>
      <c r="H96" s="31">
        <f t="shared" ref="H96:H97" si="559">M96+R96+W96+AB96+AG96+AL96+AQ96+AV96+BA96+BF96+BK96</f>
        <v>1032.5</v>
      </c>
      <c r="I96" s="31">
        <f t="shared" si="556"/>
        <v>0</v>
      </c>
      <c r="J96" s="33">
        <f t="shared" si="557"/>
        <v>0</v>
      </c>
      <c r="K96" s="40">
        <v>0</v>
      </c>
      <c r="L96" s="40">
        <v>0</v>
      </c>
      <c r="M96" s="33">
        <v>0</v>
      </c>
      <c r="N96" s="40">
        <v>0</v>
      </c>
      <c r="O96" s="40">
        <f t="shared" ref="O96:O97" si="560">SUM(Q96:S96)</f>
        <v>43</v>
      </c>
      <c r="P96" s="40">
        <v>0</v>
      </c>
      <c r="Q96" s="40">
        <v>0</v>
      </c>
      <c r="R96" s="41">
        <v>43</v>
      </c>
      <c r="S96" s="40">
        <v>0</v>
      </c>
      <c r="T96" s="40">
        <f t="shared" ref="T96:T97" si="561">SUM(V96:X96)</f>
        <v>98.9</v>
      </c>
      <c r="U96" s="40">
        <v>0</v>
      </c>
      <c r="V96" s="40">
        <v>0</v>
      </c>
      <c r="W96" s="41">
        <v>98.9</v>
      </c>
      <c r="X96" s="40">
        <v>0</v>
      </c>
      <c r="Y96" s="40">
        <f t="shared" ref="Y96:Y97" si="562">SUM(AA96:AC96)</f>
        <v>103.9</v>
      </c>
      <c r="Z96" s="40">
        <v>0</v>
      </c>
      <c r="AA96" s="40">
        <v>0</v>
      </c>
      <c r="AB96" s="41">
        <v>103.9</v>
      </c>
      <c r="AC96" s="40">
        <v>0</v>
      </c>
      <c r="AD96" s="40">
        <f t="shared" ref="AD96:AD97" si="563">SUM(AF96:AH96)</f>
        <v>108.7</v>
      </c>
      <c r="AE96" s="40">
        <v>0</v>
      </c>
      <c r="AF96" s="40">
        <v>0</v>
      </c>
      <c r="AG96" s="41">
        <v>108.7</v>
      </c>
      <c r="AH96" s="40">
        <v>0</v>
      </c>
      <c r="AI96" s="40">
        <f t="shared" ref="AI96:AI97" si="564">SUM(AK96:AM96)</f>
        <v>113</v>
      </c>
      <c r="AJ96" s="40">
        <v>0</v>
      </c>
      <c r="AK96" s="40">
        <v>0</v>
      </c>
      <c r="AL96" s="41">
        <v>113</v>
      </c>
      <c r="AM96" s="40">
        <v>0</v>
      </c>
      <c r="AN96" s="40">
        <f t="shared" ref="AN96:AN97" si="565">SUM(AP96:AR96)</f>
        <v>113</v>
      </c>
      <c r="AO96" s="40">
        <v>0</v>
      </c>
      <c r="AP96" s="40">
        <v>0</v>
      </c>
      <c r="AQ96" s="41">
        <v>113</v>
      </c>
      <c r="AR96" s="40">
        <v>0</v>
      </c>
      <c r="AS96" s="40">
        <f t="shared" ref="AS96:AS97" si="566">SUM(AU96:AW96)</f>
        <v>113</v>
      </c>
      <c r="AT96" s="40">
        <v>0</v>
      </c>
      <c r="AU96" s="40">
        <v>0</v>
      </c>
      <c r="AV96" s="41">
        <v>113</v>
      </c>
      <c r="AW96" s="40">
        <v>0</v>
      </c>
      <c r="AX96" s="40">
        <f t="shared" ref="AX96:AX97" si="567">SUM(AZ96:BB96)</f>
        <v>113</v>
      </c>
      <c r="AY96" s="40">
        <v>0</v>
      </c>
      <c r="AZ96" s="40">
        <v>0</v>
      </c>
      <c r="BA96" s="41">
        <v>113</v>
      </c>
      <c r="BB96" s="40">
        <v>0</v>
      </c>
      <c r="BC96" s="40">
        <f t="shared" ref="BC96:BC97" si="568">SUM(BE96:BG96)</f>
        <v>113</v>
      </c>
      <c r="BD96" s="40">
        <v>0</v>
      </c>
      <c r="BE96" s="40">
        <v>0</v>
      </c>
      <c r="BF96" s="41">
        <v>113</v>
      </c>
      <c r="BG96" s="40">
        <v>0</v>
      </c>
      <c r="BH96" s="40">
        <f t="shared" ref="BH96:BH97" si="569">SUM(BJ96:BL96)</f>
        <v>113</v>
      </c>
      <c r="BI96" s="40">
        <v>0</v>
      </c>
      <c r="BJ96" s="40">
        <v>0</v>
      </c>
      <c r="BK96" s="41">
        <v>113</v>
      </c>
      <c r="BL96" s="40">
        <v>0</v>
      </c>
    </row>
    <row r="97" spans="1:64" ht="49.5" x14ac:dyDescent="0.25">
      <c r="A97" s="28" t="s">
        <v>214</v>
      </c>
      <c r="B97" s="29" t="s">
        <v>265</v>
      </c>
      <c r="C97" s="30" t="s">
        <v>24</v>
      </c>
      <c r="D97" s="30" t="s">
        <v>38</v>
      </c>
      <c r="E97" s="31">
        <f t="shared" si="558"/>
        <v>3725.2</v>
      </c>
      <c r="F97" s="31">
        <f t="shared" ref="F97" si="570">K97+P97+U97+Z97+AE97+AJ97+AO97+AT97+AY97</f>
        <v>0</v>
      </c>
      <c r="G97" s="31">
        <f t="shared" ref="G97" si="571">L97+Q97+V97+AA97+AF97+AK97+AP97+AU97+AZ97</f>
        <v>0</v>
      </c>
      <c r="H97" s="31">
        <f t="shared" si="559"/>
        <v>3725.2</v>
      </c>
      <c r="I97" s="31">
        <f t="shared" ref="I97" si="572">N97+S97+X97+AC97+AH97+AM97+AR97+AW97+BB97</f>
        <v>0</v>
      </c>
      <c r="J97" s="33">
        <f t="shared" ref="J97" si="573">M97</f>
        <v>0</v>
      </c>
      <c r="K97" s="40">
        <v>0</v>
      </c>
      <c r="L97" s="40">
        <v>0</v>
      </c>
      <c r="M97" s="33">
        <v>0</v>
      </c>
      <c r="N97" s="40">
        <v>0</v>
      </c>
      <c r="O97" s="40">
        <f t="shared" si="560"/>
        <v>192.1</v>
      </c>
      <c r="P97" s="40">
        <v>0</v>
      </c>
      <c r="Q97" s="40">
        <v>0</v>
      </c>
      <c r="R97" s="41">
        <v>192.1</v>
      </c>
      <c r="S97" s="40">
        <v>0</v>
      </c>
      <c r="T97" s="40">
        <f t="shared" si="561"/>
        <v>353.2</v>
      </c>
      <c r="U97" s="40">
        <v>0</v>
      </c>
      <c r="V97" s="40">
        <v>0</v>
      </c>
      <c r="W97" s="41">
        <v>353.2</v>
      </c>
      <c r="X97" s="40">
        <v>0</v>
      </c>
      <c r="Y97" s="40">
        <f t="shared" si="562"/>
        <v>370.9</v>
      </c>
      <c r="Z97" s="40">
        <v>0</v>
      </c>
      <c r="AA97" s="40">
        <v>0</v>
      </c>
      <c r="AB97" s="41">
        <v>370.9</v>
      </c>
      <c r="AC97" s="40">
        <v>0</v>
      </c>
      <c r="AD97" s="40">
        <f t="shared" si="563"/>
        <v>388</v>
      </c>
      <c r="AE97" s="40">
        <v>0</v>
      </c>
      <c r="AF97" s="40">
        <v>0</v>
      </c>
      <c r="AG97" s="41">
        <v>388</v>
      </c>
      <c r="AH97" s="40">
        <v>0</v>
      </c>
      <c r="AI97" s="40">
        <f t="shared" si="564"/>
        <v>403.5</v>
      </c>
      <c r="AJ97" s="40">
        <v>0</v>
      </c>
      <c r="AK97" s="40">
        <v>0</v>
      </c>
      <c r="AL97" s="41">
        <v>403.5</v>
      </c>
      <c r="AM97" s="40">
        <v>0</v>
      </c>
      <c r="AN97" s="40">
        <f t="shared" si="565"/>
        <v>403.5</v>
      </c>
      <c r="AO97" s="40">
        <v>0</v>
      </c>
      <c r="AP97" s="40">
        <v>0</v>
      </c>
      <c r="AQ97" s="41">
        <v>403.5</v>
      </c>
      <c r="AR97" s="40">
        <v>0</v>
      </c>
      <c r="AS97" s="40">
        <f t="shared" si="566"/>
        <v>403.5</v>
      </c>
      <c r="AT97" s="40">
        <v>0</v>
      </c>
      <c r="AU97" s="40">
        <v>0</v>
      </c>
      <c r="AV97" s="41">
        <v>403.5</v>
      </c>
      <c r="AW97" s="40">
        <v>0</v>
      </c>
      <c r="AX97" s="40">
        <f t="shared" si="567"/>
        <v>403.5</v>
      </c>
      <c r="AY97" s="40">
        <v>0</v>
      </c>
      <c r="AZ97" s="40">
        <v>0</v>
      </c>
      <c r="BA97" s="41">
        <v>403.5</v>
      </c>
      <c r="BB97" s="40">
        <v>0</v>
      </c>
      <c r="BC97" s="40">
        <f t="shared" si="568"/>
        <v>403.5</v>
      </c>
      <c r="BD97" s="40">
        <v>0</v>
      </c>
      <c r="BE97" s="40">
        <v>0</v>
      </c>
      <c r="BF97" s="41">
        <v>403.5</v>
      </c>
      <c r="BG97" s="40">
        <v>0</v>
      </c>
      <c r="BH97" s="40">
        <f t="shared" si="569"/>
        <v>403.5</v>
      </c>
      <c r="BI97" s="40">
        <v>0</v>
      </c>
      <c r="BJ97" s="40">
        <v>0</v>
      </c>
      <c r="BK97" s="41">
        <v>403.5</v>
      </c>
      <c r="BL97" s="40">
        <v>0</v>
      </c>
    </row>
    <row r="98" spans="1:64" ht="49.5" x14ac:dyDescent="0.25">
      <c r="A98" s="28" t="s">
        <v>266</v>
      </c>
      <c r="B98" s="29" t="s">
        <v>267</v>
      </c>
      <c r="C98" s="30" t="s">
        <v>24</v>
      </c>
      <c r="D98" s="30" t="s">
        <v>38</v>
      </c>
      <c r="E98" s="31">
        <f t="shared" ref="E98" si="574">J98+O98+T98+Y98+AD98+AI98+AN98+AS98+AX98+BC98+BH98</f>
        <v>6529.9000000000005</v>
      </c>
      <c r="F98" s="31">
        <f t="shared" ref="F98" si="575">K98+P98+U98+Z98+AE98+AJ98+AO98+AT98+AY98</f>
        <v>0</v>
      </c>
      <c r="G98" s="31">
        <f t="shared" ref="G98" si="576">L98+Q98+V98+AA98+AF98+AK98+AP98+AU98+AZ98</f>
        <v>0</v>
      </c>
      <c r="H98" s="31">
        <f t="shared" ref="H98" si="577">M98+R98+W98+AB98+AG98+AL98+AQ98+AV98+BA98+BF98+BK98</f>
        <v>6529.9000000000005</v>
      </c>
      <c r="I98" s="31">
        <f t="shared" ref="I98" si="578">N98+S98+X98+AC98+AH98+AM98+AR98+AW98+BB98</f>
        <v>0</v>
      </c>
      <c r="J98" s="33">
        <f t="shared" ref="J98" si="579">M98</f>
        <v>0</v>
      </c>
      <c r="K98" s="40">
        <v>0</v>
      </c>
      <c r="L98" s="40">
        <v>0</v>
      </c>
      <c r="M98" s="33">
        <v>0</v>
      </c>
      <c r="N98" s="40">
        <v>0</v>
      </c>
      <c r="O98" s="40">
        <f t="shared" ref="O98" si="580">SUM(Q98:S98)</f>
        <v>0</v>
      </c>
      <c r="P98" s="40">
        <v>0</v>
      </c>
      <c r="Q98" s="40">
        <v>0</v>
      </c>
      <c r="R98" s="41">
        <v>0</v>
      </c>
      <c r="S98" s="40">
        <v>0</v>
      </c>
      <c r="T98" s="40">
        <f t="shared" ref="T98" si="581">SUM(V98:X98)</f>
        <v>423.9</v>
      </c>
      <c r="U98" s="40">
        <v>0</v>
      </c>
      <c r="V98" s="40">
        <v>0</v>
      </c>
      <c r="W98" s="41">
        <v>423.9</v>
      </c>
      <c r="X98" s="40">
        <v>0</v>
      </c>
      <c r="Y98" s="40">
        <f t="shared" ref="Y98" si="582">SUM(AA98:AC98)</f>
        <v>712.2</v>
      </c>
      <c r="Z98" s="40">
        <v>0</v>
      </c>
      <c r="AA98" s="40">
        <v>0</v>
      </c>
      <c r="AB98" s="41">
        <f>445.1+267.1</f>
        <v>712.2</v>
      </c>
      <c r="AC98" s="40">
        <v>0</v>
      </c>
      <c r="AD98" s="40">
        <f t="shared" ref="AD98" si="583">SUM(AF98:AH98)</f>
        <v>745</v>
      </c>
      <c r="AE98" s="40">
        <v>0</v>
      </c>
      <c r="AF98" s="40">
        <v>0</v>
      </c>
      <c r="AG98" s="41">
        <f>465.6+279.4</f>
        <v>745</v>
      </c>
      <c r="AH98" s="40">
        <v>0</v>
      </c>
      <c r="AI98" s="40">
        <f t="shared" ref="AI98" si="584">SUM(AK98:AM98)</f>
        <v>774.8</v>
      </c>
      <c r="AJ98" s="40">
        <v>0</v>
      </c>
      <c r="AK98" s="40">
        <v>0</v>
      </c>
      <c r="AL98" s="41">
        <f>484.2+290.6</f>
        <v>774.8</v>
      </c>
      <c r="AM98" s="40">
        <v>0</v>
      </c>
      <c r="AN98" s="40">
        <f t="shared" ref="AN98" si="585">SUM(AP98:AR98)</f>
        <v>774.8</v>
      </c>
      <c r="AO98" s="40">
        <v>0</v>
      </c>
      <c r="AP98" s="40">
        <v>0</v>
      </c>
      <c r="AQ98" s="41">
        <f>484.2+290.6</f>
        <v>774.8</v>
      </c>
      <c r="AR98" s="40">
        <v>0</v>
      </c>
      <c r="AS98" s="40">
        <f t="shared" ref="AS98" si="586">SUM(AU98:AW98)</f>
        <v>774.8</v>
      </c>
      <c r="AT98" s="40">
        <v>0</v>
      </c>
      <c r="AU98" s="40">
        <v>0</v>
      </c>
      <c r="AV98" s="41">
        <f>484.2+290.6</f>
        <v>774.8</v>
      </c>
      <c r="AW98" s="40">
        <v>0</v>
      </c>
      <c r="AX98" s="40">
        <f t="shared" ref="AX98" si="587">SUM(AZ98:BB98)</f>
        <v>774.8</v>
      </c>
      <c r="AY98" s="40">
        <v>0</v>
      </c>
      <c r="AZ98" s="40">
        <v>0</v>
      </c>
      <c r="BA98" s="41">
        <f>484.2+290.6</f>
        <v>774.8</v>
      </c>
      <c r="BB98" s="40">
        <v>0</v>
      </c>
      <c r="BC98" s="40">
        <f t="shared" ref="BC98" si="588">SUM(BE98:BG98)</f>
        <v>774.8</v>
      </c>
      <c r="BD98" s="40">
        <v>0</v>
      </c>
      <c r="BE98" s="40">
        <v>0</v>
      </c>
      <c r="BF98" s="41">
        <f>484.2+290.6</f>
        <v>774.8</v>
      </c>
      <c r="BG98" s="40">
        <v>0</v>
      </c>
      <c r="BH98" s="40">
        <f t="shared" ref="BH98" si="589">SUM(BJ98:BL98)</f>
        <v>774.8</v>
      </c>
      <c r="BI98" s="40">
        <v>0</v>
      </c>
      <c r="BJ98" s="40">
        <v>0</v>
      </c>
      <c r="BK98" s="41">
        <f>484.2+290.6</f>
        <v>774.8</v>
      </c>
      <c r="BL98" s="40">
        <v>0</v>
      </c>
    </row>
    <row r="99" spans="1:64" ht="49.5" x14ac:dyDescent="0.25">
      <c r="A99" s="28" t="s">
        <v>302</v>
      </c>
      <c r="B99" s="29" t="s">
        <v>255</v>
      </c>
      <c r="C99" s="30" t="s">
        <v>24</v>
      </c>
      <c r="D99" s="30" t="s">
        <v>38</v>
      </c>
      <c r="E99" s="31">
        <f t="shared" ref="E99:E100" si="590">J99+O99+T99+Y99+AD99+AI99+AN99+AS99+AX99+BC99+BH99</f>
        <v>794.49999999999989</v>
      </c>
      <c r="F99" s="31">
        <f t="shared" ref="F99:F100" si="591">K99+P99+U99+Z99+AE99+AJ99+AO99+AT99+AY99</f>
        <v>0</v>
      </c>
      <c r="G99" s="31">
        <f t="shared" ref="G99:G100" si="592">L99+Q99+V99+AA99+AF99+AK99+AP99+AU99+AZ99</f>
        <v>0</v>
      </c>
      <c r="H99" s="31">
        <f t="shared" ref="H99:H100" si="593">M99+R99+W99+AB99+AG99+AL99+AQ99+AV99+BA99+BF99+BK99</f>
        <v>794.49999999999989</v>
      </c>
      <c r="I99" s="31">
        <f t="shared" ref="I99:I100" si="594">N99+S99+X99+AC99+AH99+AM99+AR99+AW99+BB99</f>
        <v>0</v>
      </c>
      <c r="J99" s="33">
        <f t="shared" ref="J99:J100" si="595">M99</f>
        <v>0</v>
      </c>
      <c r="K99" s="40">
        <v>0</v>
      </c>
      <c r="L99" s="40">
        <v>0</v>
      </c>
      <c r="M99" s="33">
        <v>0</v>
      </c>
      <c r="N99" s="40">
        <v>0</v>
      </c>
      <c r="O99" s="40">
        <f t="shared" ref="O99:O100" si="596">SUM(Q99:S99)</f>
        <v>0</v>
      </c>
      <c r="P99" s="40">
        <v>0</v>
      </c>
      <c r="Q99" s="40">
        <v>0</v>
      </c>
      <c r="R99" s="41">
        <v>0</v>
      </c>
      <c r="S99" s="40">
        <v>0</v>
      </c>
      <c r="T99" s="40">
        <f t="shared" ref="T99:T100" si="597">SUM(V99:X99)</f>
        <v>31.6</v>
      </c>
      <c r="U99" s="40">
        <v>0</v>
      </c>
      <c r="V99" s="40">
        <v>0</v>
      </c>
      <c r="W99" s="41">
        <v>31.6</v>
      </c>
      <c r="X99" s="40">
        <v>0</v>
      </c>
      <c r="Y99" s="40">
        <f t="shared" ref="Y99:Y100" si="598">SUM(AA99:AC99)</f>
        <v>89</v>
      </c>
      <c r="Z99" s="40">
        <v>0</v>
      </c>
      <c r="AA99" s="40">
        <v>0</v>
      </c>
      <c r="AB99" s="41">
        <v>89</v>
      </c>
      <c r="AC99" s="40">
        <v>0</v>
      </c>
      <c r="AD99" s="40">
        <f t="shared" ref="AD99:AD100" si="599">SUM(AF99:AH99)</f>
        <v>93.1</v>
      </c>
      <c r="AE99" s="40">
        <v>0</v>
      </c>
      <c r="AF99" s="40">
        <v>0</v>
      </c>
      <c r="AG99" s="41">
        <v>93.1</v>
      </c>
      <c r="AH99" s="40">
        <v>0</v>
      </c>
      <c r="AI99" s="40">
        <f t="shared" ref="AI99:AI100" si="600">SUM(AK99:AM99)</f>
        <v>96.8</v>
      </c>
      <c r="AJ99" s="40">
        <v>0</v>
      </c>
      <c r="AK99" s="40">
        <v>0</v>
      </c>
      <c r="AL99" s="41">
        <v>96.8</v>
      </c>
      <c r="AM99" s="40">
        <v>0</v>
      </c>
      <c r="AN99" s="40">
        <f t="shared" ref="AN99:AN100" si="601">SUM(AP99:AR99)</f>
        <v>96.8</v>
      </c>
      <c r="AO99" s="40">
        <v>0</v>
      </c>
      <c r="AP99" s="40">
        <v>0</v>
      </c>
      <c r="AQ99" s="41">
        <v>96.8</v>
      </c>
      <c r="AR99" s="40">
        <v>0</v>
      </c>
      <c r="AS99" s="40">
        <f t="shared" ref="AS99:AS100" si="602">SUM(AU99:AW99)</f>
        <v>96.8</v>
      </c>
      <c r="AT99" s="40">
        <v>0</v>
      </c>
      <c r="AU99" s="40">
        <v>0</v>
      </c>
      <c r="AV99" s="41">
        <v>96.8</v>
      </c>
      <c r="AW99" s="40">
        <v>0</v>
      </c>
      <c r="AX99" s="40">
        <f t="shared" ref="AX99:AX100" si="603">SUM(AZ99:BB99)</f>
        <v>96.8</v>
      </c>
      <c r="AY99" s="40">
        <v>0</v>
      </c>
      <c r="AZ99" s="40">
        <v>0</v>
      </c>
      <c r="BA99" s="41">
        <v>96.8</v>
      </c>
      <c r="BB99" s="40">
        <v>0</v>
      </c>
      <c r="BC99" s="40">
        <f t="shared" ref="BC99:BC100" si="604">SUM(BE99:BG99)</f>
        <v>96.8</v>
      </c>
      <c r="BD99" s="40">
        <v>0</v>
      </c>
      <c r="BE99" s="40">
        <v>0</v>
      </c>
      <c r="BF99" s="41">
        <v>96.8</v>
      </c>
      <c r="BG99" s="40">
        <v>0</v>
      </c>
      <c r="BH99" s="40">
        <f t="shared" ref="BH99:BH100" si="605">SUM(BJ99:BL99)</f>
        <v>96.8</v>
      </c>
      <c r="BI99" s="40">
        <v>0</v>
      </c>
      <c r="BJ99" s="40">
        <v>0</v>
      </c>
      <c r="BK99" s="41">
        <v>96.8</v>
      </c>
      <c r="BL99" s="40">
        <v>0</v>
      </c>
    </row>
    <row r="100" spans="1:64" ht="49.5" x14ac:dyDescent="0.25">
      <c r="A100" s="28" t="s">
        <v>303</v>
      </c>
      <c r="B100" s="29" t="s">
        <v>298</v>
      </c>
      <c r="C100" s="30" t="s">
        <v>24</v>
      </c>
      <c r="D100" s="30" t="s">
        <v>38</v>
      </c>
      <c r="E100" s="31">
        <f t="shared" si="590"/>
        <v>1854.8</v>
      </c>
      <c r="F100" s="31">
        <f t="shared" si="591"/>
        <v>0</v>
      </c>
      <c r="G100" s="31">
        <f t="shared" si="592"/>
        <v>0</v>
      </c>
      <c r="H100" s="31">
        <f t="shared" si="593"/>
        <v>1854.8</v>
      </c>
      <c r="I100" s="31">
        <f t="shared" si="594"/>
        <v>0</v>
      </c>
      <c r="J100" s="33">
        <f t="shared" si="595"/>
        <v>0</v>
      </c>
      <c r="K100" s="40">
        <v>0</v>
      </c>
      <c r="L100" s="40">
        <v>0</v>
      </c>
      <c r="M100" s="33">
        <v>0</v>
      </c>
      <c r="N100" s="40">
        <v>0</v>
      </c>
      <c r="O100" s="40">
        <f t="shared" si="596"/>
        <v>0</v>
      </c>
      <c r="P100" s="40">
        <v>0</v>
      </c>
      <c r="Q100" s="40">
        <v>0</v>
      </c>
      <c r="R100" s="41">
        <v>0</v>
      </c>
      <c r="S100" s="40">
        <v>0</v>
      </c>
      <c r="T100" s="40">
        <f t="shared" si="597"/>
        <v>73.8</v>
      </c>
      <c r="U100" s="40">
        <v>0</v>
      </c>
      <c r="V100" s="40">
        <v>0</v>
      </c>
      <c r="W100" s="41">
        <v>73.8</v>
      </c>
      <c r="X100" s="40">
        <v>0</v>
      </c>
      <c r="Y100" s="40">
        <f t="shared" si="598"/>
        <v>207.7</v>
      </c>
      <c r="Z100" s="40">
        <v>0</v>
      </c>
      <c r="AA100" s="40">
        <v>0</v>
      </c>
      <c r="AB100" s="41">
        <v>207.7</v>
      </c>
      <c r="AC100" s="40">
        <v>0</v>
      </c>
      <c r="AD100" s="40">
        <f t="shared" si="599"/>
        <v>217.3</v>
      </c>
      <c r="AE100" s="40">
        <v>0</v>
      </c>
      <c r="AF100" s="40">
        <v>0</v>
      </c>
      <c r="AG100" s="41">
        <v>217.3</v>
      </c>
      <c r="AH100" s="40">
        <v>0</v>
      </c>
      <c r="AI100" s="40">
        <f t="shared" si="600"/>
        <v>226</v>
      </c>
      <c r="AJ100" s="40">
        <v>0</v>
      </c>
      <c r="AK100" s="40">
        <v>0</v>
      </c>
      <c r="AL100" s="41">
        <v>226</v>
      </c>
      <c r="AM100" s="40">
        <v>0</v>
      </c>
      <c r="AN100" s="40">
        <f t="shared" si="601"/>
        <v>226</v>
      </c>
      <c r="AO100" s="40">
        <v>0</v>
      </c>
      <c r="AP100" s="40">
        <v>0</v>
      </c>
      <c r="AQ100" s="41">
        <v>226</v>
      </c>
      <c r="AR100" s="40">
        <v>0</v>
      </c>
      <c r="AS100" s="40">
        <f t="shared" si="602"/>
        <v>226</v>
      </c>
      <c r="AT100" s="40">
        <v>0</v>
      </c>
      <c r="AU100" s="40">
        <v>0</v>
      </c>
      <c r="AV100" s="41">
        <v>226</v>
      </c>
      <c r="AW100" s="40">
        <v>0</v>
      </c>
      <c r="AX100" s="40">
        <f t="shared" si="603"/>
        <v>226</v>
      </c>
      <c r="AY100" s="40">
        <v>0</v>
      </c>
      <c r="AZ100" s="40">
        <v>0</v>
      </c>
      <c r="BA100" s="41">
        <v>226</v>
      </c>
      <c r="BB100" s="40">
        <v>0</v>
      </c>
      <c r="BC100" s="40">
        <f t="shared" si="604"/>
        <v>226</v>
      </c>
      <c r="BD100" s="40">
        <v>0</v>
      </c>
      <c r="BE100" s="40">
        <v>0</v>
      </c>
      <c r="BF100" s="41">
        <v>226</v>
      </c>
      <c r="BG100" s="40">
        <v>0</v>
      </c>
      <c r="BH100" s="40">
        <f t="shared" si="605"/>
        <v>226</v>
      </c>
      <c r="BI100" s="40">
        <v>0</v>
      </c>
      <c r="BJ100" s="40">
        <v>0</v>
      </c>
      <c r="BK100" s="41">
        <v>226</v>
      </c>
      <c r="BL100" s="40">
        <v>0</v>
      </c>
    </row>
    <row r="101" spans="1:64" ht="33" customHeight="1" x14ac:dyDescent="0.25">
      <c r="A101" s="28" t="s">
        <v>80</v>
      </c>
      <c r="B101" s="92" t="s">
        <v>124</v>
      </c>
      <c r="C101" s="92"/>
      <c r="D101" s="92"/>
      <c r="E101" s="39">
        <f>E102+E107</f>
        <v>7166.1</v>
      </c>
      <c r="F101" s="39">
        <f t="shared" ref="F101:BL101" si="606">F102+F107</f>
        <v>0</v>
      </c>
      <c r="G101" s="39">
        <f t="shared" si="606"/>
        <v>0</v>
      </c>
      <c r="H101" s="39">
        <f t="shared" si="606"/>
        <v>7166.1</v>
      </c>
      <c r="I101" s="39">
        <f t="shared" si="606"/>
        <v>0</v>
      </c>
      <c r="J101" s="39">
        <f t="shared" si="606"/>
        <v>4874.2</v>
      </c>
      <c r="K101" s="39">
        <f t="shared" si="606"/>
        <v>0</v>
      </c>
      <c r="L101" s="39">
        <f t="shared" si="606"/>
        <v>0</v>
      </c>
      <c r="M101" s="39">
        <f t="shared" si="606"/>
        <v>4874.2</v>
      </c>
      <c r="N101" s="39">
        <f t="shared" si="606"/>
        <v>0</v>
      </c>
      <c r="O101" s="39">
        <f t="shared" si="606"/>
        <v>367.69999999999993</v>
      </c>
      <c r="P101" s="39">
        <f t="shared" si="606"/>
        <v>0</v>
      </c>
      <c r="Q101" s="39">
        <f t="shared" si="606"/>
        <v>0</v>
      </c>
      <c r="R101" s="39">
        <f t="shared" si="606"/>
        <v>367.69999999999993</v>
      </c>
      <c r="S101" s="39">
        <f t="shared" si="606"/>
        <v>0</v>
      </c>
      <c r="T101" s="39">
        <f t="shared" si="606"/>
        <v>0</v>
      </c>
      <c r="U101" s="39">
        <f t="shared" si="606"/>
        <v>0</v>
      </c>
      <c r="V101" s="39">
        <f t="shared" si="606"/>
        <v>0</v>
      </c>
      <c r="W101" s="39">
        <f t="shared" si="606"/>
        <v>0</v>
      </c>
      <c r="X101" s="39">
        <f t="shared" si="606"/>
        <v>0</v>
      </c>
      <c r="Y101" s="39">
        <f t="shared" si="606"/>
        <v>1924.2</v>
      </c>
      <c r="Z101" s="39">
        <f t="shared" si="606"/>
        <v>0</v>
      </c>
      <c r="AA101" s="39">
        <f t="shared" si="606"/>
        <v>0</v>
      </c>
      <c r="AB101" s="39">
        <f t="shared" si="606"/>
        <v>1924.2</v>
      </c>
      <c r="AC101" s="39">
        <f t="shared" si="606"/>
        <v>0</v>
      </c>
      <c r="AD101" s="39">
        <f t="shared" si="606"/>
        <v>0</v>
      </c>
      <c r="AE101" s="39">
        <f t="shared" si="606"/>
        <v>0</v>
      </c>
      <c r="AF101" s="39">
        <f t="shared" si="606"/>
        <v>0</v>
      </c>
      <c r="AG101" s="39">
        <f t="shared" si="606"/>
        <v>0</v>
      </c>
      <c r="AH101" s="39">
        <f t="shared" si="606"/>
        <v>0</v>
      </c>
      <c r="AI101" s="39">
        <f t="shared" si="606"/>
        <v>0</v>
      </c>
      <c r="AJ101" s="39">
        <f t="shared" si="606"/>
        <v>0</v>
      </c>
      <c r="AK101" s="39">
        <f t="shared" si="606"/>
        <v>0</v>
      </c>
      <c r="AL101" s="39">
        <f t="shared" si="606"/>
        <v>0</v>
      </c>
      <c r="AM101" s="39">
        <f t="shared" si="606"/>
        <v>0</v>
      </c>
      <c r="AN101" s="39">
        <f t="shared" si="606"/>
        <v>0</v>
      </c>
      <c r="AO101" s="39">
        <f t="shared" si="606"/>
        <v>0</v>
      </c>
      <c r="AP101" s="39">
        <f t="shared" si="606"/>
        <v>0</v>
      </c>
      <c r="AQ101" s="39">
        <f t="shared" si="606"/>
        <v>0</v>
      </c>
      <c r="AR101" s="39">
        <f t="shared" si="606"/>
        <v>0</v>
      </c>
      <c r="AS101" s="39">
        <f t="shared" si="606"/>
        <v>0</v>
      </c>
      <c r="AT101" s="39">
        <f t="shared" si="606"/>
        <v>0</v>
      </c>
      <c r="AU101" s="39">
        <f t="shared" si="606"/>
        <v>0</v>
      </c>
      <c r="AV101" s="39">
        <f t="shared" si="606"/>
        <v>0</v>
      </c>
      <c r="AW101" s="39">
        <f t="shared" si="606"/>
        <v>0</v>
      </c>
      <c r="AX101" s="39">
        <f t="shared" si="606"/>
        <v>0</v>
      </c>
      <c r="AY101" s="39">
        <f t="shared" si="606"/>
        <v>0</v>
      </c>
      <c r="AZ101" s="39">
        <f t="shared" si="606"/>
        <v>0</v>
      </c>
      <c r="BA101" s="39">
        <f t="shared" si="606"/>
        <v>0</v>
      </c>
      <c r="BB101" s="39">
        <f t="shared" si="606"/>
        <v>0</v>
      </c>
      <c r="BC101" s="39">
        <f t="shared" si="606"/>
        <v>0</v>
      </c>
      <c r="BD101" s="39">
        <f t="shared" si="606"/>
        <v>0</v>
      </c>
      <c r="BE101" s="39">
        <f t="shared" si="606"/>
        <v>0</v>
      </c>
      <c r="BF101" s="39">
        <f t="shared" si="606"/>
        <v>0</v>
      </c>
      <c r="BG101" s="39">
        <f t="shared" si="606"/>
        <v>0</v>
      </c>
      <c r="BH101" s="39">
        <f t="shared" si="606"/>
        <v>0</v>
      </c>
      <c r="BI101" s="39">
        <f t="shared" si="606"/>
        <v>0</v>
      </c>
      <c r="BJ101" s="39">
        <f t="shared" si="606"/>
        <v>0</v>
      </c>
      <c r="BK101" s="39">
        <f t="shared" si="606"/>
        <v>0</v>
      </c>
      <c r="BL101" s="39">
        <f t="shared" si="606"/>
        <v>0</v>
      </c>
    </row>
    <row r="102" spans="1:64" ht="47.25" customHeight="1" x14ac:dyDescent="0.25">
      <c r="A102" s="28" t="s">
        <v>81</v>
      </c>
      <c r="B102" s="92" t="s">
        <v>113</v>
      </c>
      <c r="C102" s="92"/>
      <c r="D102" s="92"/>
      <c r="E102" s="39">
        <f>SUM(E103:E106)</f>
        <v>2470.4</v>
      </c>
      <c r="F102" s="39">
        <f t="shared" ref="F102:V102" si="607">SUM(F103:F106)</f>
        <v>0</v>
      </c>
      <c r="G102" s="39">
        <f t="shared" si="607"/>
        <v>0</v>
      </c>
      <c r="H102" s="39">
        <f t="shared" si="607"/>
        <v>2470.4</v>
      </c>
      <c r="I102" s="39">
        <f t="shared" si="607"/>
        <v>0</v>
      </c>
      <c r="J102" s="39">
        <f t="shared" si="607"/>
        <v>2102.6999999999998</v>
      </c>
      <c r="K102" s="39">
        <f t="shared" si="607"/>
        <v>0</v>
      </c>
      <c r="L102" s="39">
        <f t="shared" si="607"/>
        <v>0</v>
      </c>
      <c r="M102" s="39">
        <f>SUM(M103:M106)</f>
        <v>2102.6999999999998</v>
      </c>
      <c r="N102" s="39">
        <f t="shared" si="607"/>
        <v>0</v>
      </c>
      <c r="O102" s="39">
        <f t="shared" si="607"/>
        <v>367.69999999999993</v>
      </c>
      <c r="P102" s="39">
        <f t="shared" si="607"/>
        <v>0</v>
      </c>
      <c r="Q102" s="39">
        <f t="shared" si="607"/>
        <v>0</v>
      </c>
      <c r="R102" s="39">
        <f t="shared" si="607"/>
        <v>367.69999999999993</v>
      </c>
      <c r="S102" s="39">
        <f t="shared" si="607"/>
        <v>0</v>
      </c>
      <c r="T102" s="39">
        <f t="shared" si="607"/>
        <v>0</v>
      </c>
      <c r="U102" s="39">
        <f t="shared" si="607"/>
        <v>0</v>
      </c>
      <c r="V102" s="39">
        <f t="shared" si="607"/>
        <v>0</v>
      </c>
      <c r="W102" s="39">
        <f t="shared" ref="W102" si="608">SUM(W103:W106)</f>
        <v>0</v>
      </c>
      <c r="X102" s="39">
        <f t="shared" ref="X102" si="609">SUM(X103:X106)</f>
        <v>0</v>
      </c>
      <c r="Y102" s="39">
        <f t="shared" ref="Y102" si="610">SUM(Y103:Y106)</f>
        <v>0</v>
      </c>
      <c r="Z102" s="39">
        <f t="shared" ref="Z102" si="611">SUM(Z103:Z106)</f>
        <v>0</v>
      </c>
      <c r="AA102" s="39">
        <f t="shared" ref="AA102" si="612">SUM(AA103:AA106)</f>
        <v>0</v>
      </c>
      <c r="AB102" s="39">
        <f t="shared" ref="AB102" si="613">SUM(AB103:AB106)</f>
        <v>0</v>
      </c>
      <c r="AC102" s="39">
        <f t="shared" ref="AC102" si="614">SUM(AC103:AC106)</f>
        <v>0</v>
      </c>
      <c r="AD102" s="39">
        <f t="shared" ref="AD102" si="615">SUM(AD103:AD106)</f>
        <v>0</v>
      </c>
      <c r="AE102" s="39">
        <f t="shared" ref="AE102" si="616">SUM(AE103:AE106)</f>
        <v>0</v>
      </c>
      <c r="AF102" s="39">
        <f t="shared" ref="AF102" si="617">SUM(AF103:AF106)</f>
        <v>0</v>
      </c>
      <c r="AG102" s="39">
        <f t="shared" ref="AG102" si="618">SUM(AG103:AG106)</f>
        <v>0</v>
      </c>
      <c r="AH102" s="39">
        <f t="shared" ref="AH102" si="619">SUM(AH103:AH106)</f>
        <v>0</v>
      </c>
      <c r="AI102" s="39">
        <f t="shared" ref="AI102" si="620">SUM(AI103:AI106)</f>
        <v>0</v>
      </c>
      <c r="AJ102" s="39">
        <f t="shared" ref="AJ102" si="621">SUM(AJ103:AJ106)</f>
        <v>0</v>
      </c>
      <c r="AK102" s="39">
        <f t="shared" ref="AK102" si="622">SUM(AK103:AK106)</f>
        <v>0</v>
      </c>
      <c r="AL102" s="39">
        <f t="shared" ref="AL102:AM102" si="623">SUM(AL103:AL106)</f>
        <v>0</v>
      </c>
      <c r="AM102" s="39">
        <f t="shared" si="623"/>
        <v>0</v>
      </c>
      <c r="AN102" s="39">
        <f t="shared" ref="AN102" si="624">SUM(AN103:AN106)</f>
        <v>0</v>
      </c>
      <c r="AO102" s="39">
        <f t="shared" ref="AO102" si="625">SUM(AO103:AO106)</f>
        <v>0</v>
      </c>
      <c r="AP102" s="39">
        <f t="shared" ref="AP102" si="626">SUM(AP103:AP106)</f>
        <v>0</v>
      </c>
      <c r="AQ102" s="39">
        <f t="shared" ref="AQ102" si="627">SUM(AQ103:AQ106)</f>
        <v>0</v>
      </c>
      <c r="AR102" s="39">
        <f t="shared" ref="AR102" si="628">SUM(AR103:AR106)</f>
        <v>0</v>
      </c>
      <c r="AS102" s="39">
        <f t="shared" ref="AS102" si="629">SUM(AS103:AS106)</f>
        <v>0</v>
      </c>
      <c r="AT102" s="39">
        <f t="shared" ref="AT102" si="630">SUM(AT103:AT106)</f>
        <v>0</v>
      </c>
      <c r="AU102" s="39">
        <f t="shared" ref="AU102" si="631">SUM(AU103:AU106)</f>
        <v>0</v>
      </c>
      <c r="AV102" s="39">
        <f t="shared" ref="AV102" si="632">SUM(AV103:AV106)</f>
        <v>0</v>
      </c>
      <c r="AW102" s="39">
        <f t="shared" ref="AW102" si="633">SUM(AW103:AW106)</f>
        <v>0</v>
      </c>
      <c r="AX102" s="39">
        <f t="shared" ref="AX102" si="634">SUM(AX103:AX106)</f>
        <v>0</v>
      </c>
      <c r="AY102" s="39">
        <f t="shared" ref="AY102" si="635">SUM(AY103:AY106)</f>
        <v>0</v>
      </c>
      <c r="AZ102" s="39">
        <f t="shared" ref="AZ102" si="636">SUM(AZ103:AZ106)</f>
        <v>0</v>
      </c>
      <c r="BA102" s="39">
        <f t="shared" ref="BA102" si="637">SUM(BA103:BA106)</f>
        <v>0</v>
      </c>
      <c r="BB102" s="39">
        <f t="shared" ref="BB102" si="638">SUM(BB103:BB106)</f>
        <v>0</v>
      </c>
      <c r="BC102" s="39">
        <f t="shared" ref="BC102:BD102" si="639">SUM(BC103:BC106)</f>
        <v>0</v>
      </c>
      <c r="BD102" s="39">
        <f t="shared" si="639"/>
        <v>0</v>
      </c>
      <c r="BE102" s="39">
        <f t="shared" ref="BE102" si="640">SUM(BE103:BE106)</f>
        <v>0</v>
      </c>
      <c r="BF102" s="39">
        <f t="shared" ref="BF102" si="641">SUM(BF103:BF106)</f>
        <v>0</v>
      </c>
      <c r="BG102" s="39">
        <f t="shared" ref="BG102" si="642">SUM(BG103:BG106)</f>
        <v>0</v>
      </c>
      <c r="BH102" s="39">
        <f t="shared" ref="BH102" si="643">SUM(BH103:BH106)</f>
        <v>0</v>
      </c>
      <c r="BI102" s="39">
        <f t="shared" ref="BI102" si="644">SUM(BI103:BI106)</f>
        <v>0</v>
      </c>
      <c r="BJ102" s="39">
        <f t="shared" ref="BJ102" si="645">SUM(BJ103:BJ106)</f>
        <v>0</v>
      </c>
      <c r="BK102" s="39">
        <f t="shared" ref="BK102" si="646">SUM(BK103:BK106)</f>
        <v>0</v>
      </c>
      <c r="BL102" s="39">
        <f t="shared" ref="BL102" si="647">SUM(BL103:BL106)</f>
        <v>0</v>
      </c>
    </row>
    <row r="103" spans="1:64" ht="33" x14ac:dyDescent="0.25">
      <c r="A103" s="28" t="s">
        <v>109</v>
      </c>
      <c r="B103" s="29" t="s">
        <v>78</v>
      </c>
      <c r="C103" s="30" t="s">
        <v>24</v>
      </c>
      <c r="D103" s="30" t="s">
        <v>38</v>
      </c>
      <c r="E103" s="31">
        <f t="shared" ref="E103" si="648">J103+O103+T103+Y103+AD103+AI103+AN103+AS103+AX103</f>
        <v>1522.2999999999997</v>
      </c>
      <c r="F103" s="31">
        <f t="shared" ref="F103" si="649">K103+P103+U103+Z103+AE103+AJ103+AO103+AT103+AY103</f>
        <v>0</v>
      </c>
      <c r="G103" s="31">
        <f t="shared" ref="G103" si="650">L103+Q103+V103+AA103+AF103+AK103+AP103+AU103+AZ103</f>
        <v>0</v>
      </c>
      <c r="H103" s="31">
        <f t="shared" ref="H103" si="651">M103+R103+W103+AB103+AG103+AL103+AQ103+AV103+BA103</f>
        <v>1522.2999999999997</v>
      </c>
      <c r="I103" s="31">
        <f t="shared" ref="I103" si="652">N103+S103+X103+AC103+AH103+AM103+AR103+AW103+BB103</f>
        <v>0</v>
      </c>
      <c r="J103" s="32">
        <f>M103</f>
        <v>1154.5999999999999</v>
      </c>
      <c r="K103" s="40">
        <v>0</v>
      </c>
      <c r="L103" s="40">
        <v>0</v>
      </c>
      <c r="M103" s="32">
        <f>2309.2-1154.6</f>
        <v>1154.5999999999999</v>
      </c>
      <c r="N103" s="40">
        <v>0</v>
      </c>
      <c r="O103" s="33">
        <f>SUM(P103:S103)</f>
        <v>367.69999999999993</v>
      </c>
      <c r="P103" s="40">
        <v>0</v>
      </c>
      <c r="Q103" s="40">
        <v>0</v>
      </c>
      <c r="R103" s="41">
        <f>1154.6-786.9</f>
        <v>367.69999999999993</v>
      </c>
      <c r="S103" s="40">
        <v>0</v>
      </c>
      <c r="T103" s="33">
        <f>SUM(U103:X103)</f>
        <v>0</v>
      </c>
      <c r="U103" s="40">
        <v>0</v>
      </c>
      <c r="V103" s="40">
        <v>0</v>
      </c>
      <c r="W103" s="40">
        <v>0</v>
      </c>
      <c r="X103" s="40">
        <v>0</v>
      </c>
      <c r="Y103" s="33">
        <f>SUM(Z103:AC103)</f>
        <v>0</v>
      </c>
      <c r="Z103" s="40">
        <v>0</v>
      </c>
      <c r="AA103" s="40">
        <v>0</v>
      </c>
      <c r="AB103" s="40">
        <v>0</v>
      </c>
      <c r="AC103" s="40">
        <v>0</v>
      </c>
      <c r="AD103" s="33">
        <f>SUM(AE103:AH103)</f>
        <v>0</v>
      </c>
      <c r="AE103" s="40">
        <v>0</v>
      </c>
      <c r="AF103" s="40">
        <v>0</v>
      </c>
      <c r="AG103" s="40">
        <v>0</v>
      </c>
      <c r="AH103" s="40">
        <v>0</v>
      </c>
      <c r="AI103" s="33">
        <f>SUM(AJ103:AM103)</f>
        <v>0</v>
      </c>
      <c r="AJ103" s="40">
        <v>0</v>
      </c>
      <c r="AK103" s="40">
        <v>0</v>
      </c>
      <c r="AL103" s="40">
        <v>0</v>
      </c>
      <c r="AM103" s="40">
        <v>0</v>
      </c>
      <c r="AN103" s="33">
        <f>SUM(AO103:AR103)</f>
        <v>0</v>
      </c>
      <c r="AO103" s="40">
        <v>0</v>
      </c>
      <c r="AP103" s="40">
        <v>0</v>
      </c>
      <c r="AQ103" s="40">
        <v>0</v>
      </c>
      <c r="AR103" s="40">
        <v>0</v>
      </c>
      <c r="AS103" s="33">
        <f>SUM(AT103:AW103)</f>
        <v>0</v>
      </c>
      <c r="AT103" s="40">
        <v>0</v>
      </c>
      <c r="AU103" s="40">
        <v>0</v>
      </c>
      <c r="AV103" s="40">
        <v>0</v>
      </c>
      <c r="AW103" s="40">
        <v>0</v>
      </c>
      <c r="AX103" s="33">
        <f>SUM(AY103:BB103)</f>
        <v>0</v>
      </c>
      <c r="AY103" s="40">
        <v>0</v>
      </c>
      <c r="AZ103" s="40">
        <v>0</v>
      </c>
      <c r="BA103" s="40">
        <v>0</v>
      </c>
      <c r="BB103" s="40">
        <v>0</v>
      </c>
      <c r="BC103" s="33">
        <f>SUM(BD103:BG103)</f>
        <v>0</v>
      </c>
      <c r="BD103" s="40">
        <v>0</v>
      </c>
      <c r="BE103" s="40">
        <v>0</v>
      </c>
      <c r="BF103" s="40">
        <v>0</v>
      </c>
      <c r="BG103" s="40">
        <v>0</v>
      </c>
      <c r="BH103" s="33">
        <f>SUM(BI103:BL103)</f>
        <v>0</v>
      </c>
      <c r="BI103" s="40">
        <v>0</v>
      </c>
      <c r="BJ103" s="40">
        <v>0</v>
      </c>
      <c r="BK103" s="40">
        <v>0</v>
      </c>
      <c r="BL103" s="40">
        <v>0</v>
      </c>
    </row>
    <row r="104" spans="1:64" ht="33" x14ac:dyDescent="0.25">
      <c r="A104" s="28" t="s">
        <v>110</v>
      </c>
      <c r="B104" s="29" t="s">
        <v>66</v>
      </c>
      <c r="C104" s="30" t="s">
        <v>24</v>
      </c>
      <c r="D104" s="30" t="s">
        <v>38</v>
      </c>
      <c r="E104" s="31">
        <f t="shared" ref="E104:E106" si="653">J104+O104+T104+Y104+AD104+AI104+AN104+AS104+AX104</f>
        <v>65</v>
      </c>
      <c r="F104" s="31">
        <f t="shared" ref="F104:F106" si="654">K104+P104+U104+Z104+AE104+AJ104+AO104+AT104+AY104</f>
        <v>0</v>
      </c>
      <c r="G104" s="31">
        <f t="shared" ref="G104:G106" si="655">L104+Q104+V104+AA104+AF104+AK104+AP104+AU104+AZ104</f>
        <v>0</v>
      </c>
      <c r="H104" s="31">
        <f t="shared" ref="H104:H106" si="656">M104+R104+W104+AB104+AG104+AL104+AQ104+AV104+BA104</f>
        <v>65</v>
      </c>
      <c r="I104" s="31">
        <f t="shared" ref="I104:I106" si="657">N104+S104+X104+AC104+AH104+AM104+AR104+AW104+BB104</f>
        <v>0</v>
      </c>
      <c r="J104" s="32">
        <f>M104</f>
        <v>65</v>
      </c>
      <c r="K104" s="40">
        <v>0</v>
      </c>
      <c r="L104" s="40">
        <v>0</v>
      </c>
      <c r="M104" s="32">
        <v>65</v>
      </c>
      <c r="N104" s="40">
        <v>0</v>
      </c>
      <c r="O104" s="33">
        <f t="shared" ref="O104:O105" si="658">SUM(P104:S104)</f>
        <v>0</v>
      </c>
      <c r="P104" s="40">
        <v>0</v>
      </c>
      <c r="Q104" s="40">
        <v>0</v>
      </c>
      <c r="R104" s="40">
        <v>0</v>
      </c>
      <c r="S104" s="40">
        <v>0</v>
      </c>
      <c r="T104" s="33">
        <f t="shared" ref="T104:T105" si="659">SUM(U104:X104)</f>
        <v>0</v>
      </c>
      <c r="U104" s="40">
        <v>0</v>
      </c>
      <c r="V104" s="40">
        <v>0</v>
      </c>
      <c r="W104" s="40">
        <v>0</v>
      </c>
      <c r="X104" s="40">
        <v>0</v>
      </c>
      <c r="Y104" s="33">
        <f t="shared" ref="Y104:Y105" si="660">SUM(Z104:AC104)</f>
        <v>0</v>
      </c>
      <c r="Z104" s="40">
        <v>0</v>
      </c>
      <c r="AA104" s="40">
        <v>0</v>
      </c>
      <c r="AB104" s="40">
        <v>0</v>
      </c>
      <c r="AC104" s="40">
        <v>0</v>
      </c>
      <c r="AD104" s="33">
        <f t="shared" ref="AD104:AD105" si="661">SUM(AE104:AH104)</f>
        <v>0</v>
      </c>
      <c r="AE104" s="40">
        <v>0</v>
      </c>
      <c r="AF104" s="40">
        <v>0</v>
      </c>
      <c r="AG104" s="40">
        <v>0</v>
      </c>
      <c r="AH104" s="40">
        <v>0</v>
      </c>
      <c r="AI104" s="33">
        <f t="shared" ref="AI104:AI105" si="662">SUM(AJ104:AM104)</f>
        <v>0</v>
      </c>
      <c r="AJ104" s="40">
        <v>0</v>
      </c>
      <c r="AK104" s="40">
        <v>0</v>
      </c>
      <c r="AL104" s="40">
        <v>0</v>
      </c>
      <c r="AM104" s="40">
        <v>0</v>
      </c>
      <c r="AN104" s="33">
        <f t="shared" ref="AN104:AN105" si="663">SUM(AO104:AR104)</f>
        <v>0</v>
      </c>
      <c r="AO104" s="40">
        <v>0</v>
      </c>
      <c r="AP104" s="40">
        <v>0</v>
      </c>
      <c r="AQ104" s="40">
        <v>0</v>
      </c>
      <c r="AR104" s="40">
        <v>0</v>
      </c>
      <c r="AS104" s="33">
        <f t="shared" ref="AS104:AS105" si="664">SUM(AT104:AW104)</f>
        <v>0</v>
      </c>
      <c r="AT104" s="40">
        <v>0</v>
      </c>
      <c r="AU104" s="40">
        <v>0</v>
      </c>
      <c r="AV104" s="40">
        <v>0</v>
      </c>
      <c r="AW104" s="40">
        <v>0</v>
      </c>
      <c r="AX104" s="33">
        <f t="shared" ref="AX104:AX105" si="665">SUM(AY104:BB104)</f>
        <v>0</v>
      </c>
      <c r="AY104" s="40">
        <v>0</v>
      </c>
      <c r="AZ104" s="40">
        <v>0</v>
      </c>
      <c r="BA104" s="40">
        <v>0</v>
      </c>
      <c r="BB104" s="40">
        <v>0</v>
      </c>
      <c r="BC104" s="33">
        <f t="shared" ref="BC104:BC105" si="666">SUM(BD104:BG104)</f>
        <v>0</v>
      </c>
      <c r="BD104" s="40">
        <v>0</v>
      </c>
      <c r="BE104" s="40">
        <v>0</v>
      </c>
      <c r="BF104" s="40">
        <v>0</v>
      </c>
      <c r="BG104" s="40">
        <v>0</v>
      </c>
      <c r="BH104" s="33">
        <f t="shared" ref="BH104:BH105" si="667">SUM(BI104:BL104)</f>
        <v>0</v>
      </c>
      <c r="BI104" s="40">
        <v>0</v>
      </c>
      <c r="BJ104" s="40">
        <v>0</v>
      </c>
      <c r="BK104" s="40">
        <v>0</v>
      </c>
      <c r="BL104" s="40">
        <v>0</v>
      </c>
    </row>
    <row r="105" spans="1:64" ht="33" x14ac:dyDescent="0.25">
      <c r="A105" s="28" t="s">
        <v>111</v>
      </c>
      <c r="B105" s="29" t="s">
        <v>77</v>
      </c>
      <c r="C105" s="30" t="s">
        <v>24</v>
      </c>
      <c r="D105" s="30" t="s">
        <v>38</v>
      </c>
      <c r="E105" s="31">
        <f t="shared" si="653"/>
        <v>562.70000000000005</v>
      </c>
      <c r="F105" s="31">
        <f t="shared" si="654"/>
        <v>0</v>
      </c>
      <c r="G105" s="31">
        <f t="shared" si="655"/>
        <v>0</v>
      </c>
      <c r="H105" s="31">
        <f t="shared" si="656"/>
        <v>562.70000000000005</v>
      </c>
      <c r="I105" s="31">
        <f t="shared" si="657"/>
        <v>0</v>
      </c>
      <c r="J105" s="32">
        <f>M105</f>
        <v>562.70000000000005</v>
      </c>
      <c r="K105" s="40">
        <v>0</v>
      </c>
      <c r="L105" s="40">
        <v>0</v>
      </c>
      <c r="M105" s="32">
        <v>562.70000000000005</v>
      </c>
      <c r="N105" s="40">
        <v>0</v>
      </c>
      <c r="O105" s="33">
        <f t="shared" si="658"/>
        <v>0</v>
      </c>
      <c r="P105" s="40">
        <v>0</v>
      </c>
      <c r="Q105" s="40">
        <v>0</v>
      </c>
      <c r="R105" s="40">
        <v>0</v>
      </c>
      <c r="S105" s="40">
        <v>0</v>
      </c>
      <c r="T105" s="33">
        <f t="shared" si="659"/>
        <v>0</v>
      </c>
      <c r="U105" s="40">
        <v>0</v>
      </c>
      <c r="V105" s="40">
        <v>0</v>
      </c>
      <c r="W105" s="40">
        <v>0</v>
      </c>
      <c r="X105" s="40">
        <v>0</v>
      </c>
      <c r="Y105" s="33">
        <f t="shared" si="660"/>
        <v>0</v>
      </c>
      <c r="Z105" s="40">
        <v>0</v>
      </c>
      <c r="AA105" s="40">
        <v>0</v>
      </c>
      <c r="AB105" s="40">
        <v>0</v>
      </c>
      <c r="AC105" s="40">
        <v>0</v>
      </c>
      <c r="AD105" s="33">
        <f t="shared" si="661"/>
        <v>0</v>
      </c>
      <c r="AE105" s="40">
        <v>0</v>
      </c>
      <c r="AF105" s="40">
        <v>0</v>
      </c>
      <c r="AG105" s="40">
        <v>0</v>
      </c>
      <c r="AH105" s="40">
        <v>0</v>
      </c>
      <c r="AI105" s="33">
        <f t="shared" si="662"/>
        <v>0</v>
      </c>
      <c r="AJ105" s="40">
        <v>0</v>
      </c>
      <c r="AK105" s="40">
        <v>0</v>
      </c>
      <c r="AL105" s="40">
        <v>0</v>
      </c>
      <c r="AM105" s="40">
        <v>0</v>
      </c>
      <c r="AN105" s="33">
        <f t="shared" si="663"/>
        <v>0</v>
      </c>
      <c r="AO105" s="40">
        <v>0</v>
      </c>
      <c r="AP105" s="40">
        <v>0</v>
      </c>
      <c r="AQ105" s="40">
        <v>0</v>
      </c>
      <c r="AR105" s="40">
        <v>0</v>
      </c>
      <c r="AS105" s="33">
        <f t="shared" si="664"/>
        <v>0</v>
      </c>
      <c r="AT105" s="40">
        <v>0</v>
      </c>
      <c r="AU105" s="40">
        <v>0</v>
      </c>
      <c r="AV105" s="40">
        <v>0</v>
      </c>
      <c r="AW105" s="40">
        <v>0</v>
      </c>
      <c r="AX105" s="33">
        <f t="shared" si="665"/>
        <v>0</v>
      </c>
      <c r="AY105" s="40">
        <v>0</v>
      </c>
      <c r="AZ105" s="40">
        <v>0</v>
      </c>
      <c r="BA105" s="40">
        <v>0</v>
      </c>
      <c r="BB105" s="40">
        <v>0</v>
      </c>
      <c r="BC105" s="33">
        <f t="shared" si="666"/>
        <v>0</v>
      </c>
      <c r="BD105" s="40">
        <v>0</v>
      </c>
      <c r="BE105" s="40">
        <v>0</v>
      </c>
      <c r="BF105" s="40">
        <v>0</v>
      </c>
      <c r="BG105" s="40">
        <v>0</v>
      </c>
      <c r="BH105" s="33">
        <f t="shared" si="667"/>
        <v>0</v>
      </c>
      <c r="BI105" s="40">
        <v>0</v>
      </c>
      <c r="BJ105" s="40">
        <v>0</v>
      </c>
      <c r="BK105" s="40">
        <v>0</v>
      </c>
      <c r="BL105" s="40">
        <v>0</v>
      </c>
    </row>
    <row r="106" spans="1:64" ht="33" x14ac:dyDescent="0.25">
      <c r="A106" s="28" t="s">
        <v>112</v>
      </c>
      <c r="B106" s="29" t="s">
        <v>82</v>
      </c>
      <c r="C106" s="30" t="s">
        <v>24</v>
      </c>
      <c r="D106" s="30" t="s">
        <v>38</v>
      </c>
      <c r="E106" s="31">
        <f t="shared" si="653"/>
        <v>320.39999999999998</v>
      </c>
      <c r="F106" s="31">
        <f t="shared" si="654"/>
        <v>0</v>
      </c>
      <c r="G106" s="31">
        <f t="shared" si="655"/>
        <v>0</v>
      </c>
      <c r="H106" s="31">
        <f t="shared" si="656"/>
        <v>320.39999999999998</v>
      </c>
      <c r="I106" s="31">
        <f t="shared" si="657"/>
        <v>0</v>
      </c>
      <c r="J106" s="32">
        <f>M106</f>
        <v>320.39999999999998</v>
      </c>
      <c r="K106" s="40">
        <v>0</v>
      </c>
      <c r="L106" s="40">
        <v>0</v>
      </c>
      <c r="M106" s="32">
        <v>320.39999999999998</v>
      </c>
      <c r="N106" s="40">
        <v>0</v>
      </c>
      <c r="O106" s="33">
        <f>SUM(P106:S106)</f>
        <v>0</v>
      </c>
      <c r="P106" s="39">
        <f>P107+P112</f>
        <v>0</v>
      </c>
      <c r="Q106" s="39">
        <f>Q107+Q112</f>
        <v>0</v>
      </c>
      <c r="R106" s="39">
        <v>0</v>
      </c>
      <c r="S106" s="39">
        <v>0</v>
      </c>
      <c r="T106" s="33">
        <f>SUM(U106:X106)</f>
        <v>0</v>
      </c>
      <c r="U106" s="39">
        <f>U107+U112</f>
        <v>0</v>
      </c>
      <c r="V106" s="39">
        <v>0</v>
      </c>
      <c r="W106" s="33">
        <v>0</v>
      </c>
      <c r="X106" s="39">
        <v>0</v>
      </c>
      <c r="Y106" s="33">
        <f>SUM(Z106:AC106)</f>
        <v>0</v>
      </c>
      <c r="Z106" s="39">
        <f>Z107+Z112</f>
        <v>0</v>
      </c>
      <c r="AA106" s="40">
        <v>0</v>
      </c>
      <c r="AB106" s="40">
        <v>0</v>
      </c>
      <c r="AC106" s="40">
        <v>0</v>
      </c>
      <c r="AD106" s="33">
        <f>SUM(AE106:AH106)</f>
        <v>0</v>
      </c>
      <c r="AE106" s="39">
        <f>AE107+AE112</f>
        <v>0</v>
      </c>
      <c r="AF106" s="40">
        <v>0</v>
      </c>
      <c r="AG106" s="40">
        <v>0</v>
      </c>
      <c r="AH106" s="40">
        <v>0</v>
      </c>
      <c r="AI106" s="33">
        <f>SUM(AJ106:AM106)</f>
        <v>0</v>
      </c>
      <c r="AJ106" s="39">
        <f>AJ107+AJ112</f>
        <v>0</v>
      </c>
      <c r="AK106" s="39">
        <f>AK107+AK112</f>
        <v>0</v>
      </c>
      <c r="AL106" s="39">
        <f>AL107+AL112</f>
        <v>0</v>
      </c>
      <c r="AM106" s="39">
        <f>AM107+AM112</f>
        <v>0</v>
      </c>
      <c r="AN106" s="33">
        <f>SUM(AO106:AR106)</f>
        <v>0</v>
      </c>
      <c r="AO106" s="39">
        <f>AO107+AO112</f>
        <v>0</v>
      </c>
      <c r="AP106" s="39">
        <f>AP107+AP112</f>
        <v>0</v>
      </c>
      <c r="AQ106" s="39">
        <f>AQ107+AQ112</f>
        <v>0</v>
      </c>
      <c r="AR106" s="39">
        <f>AR107+AR112</f>
        <v>0</v>
      </c>
      <c r="AS106" s="33">
        <f>SUM(AT106:AW106)</f>
        <v>0</v>
      </c>
      <c r="AT106" s="39">
        <f>AT107+AT112</f>
        <v>0</v>
      </c>
      <c r="AU106" s="39">
        <f>AU107+AU112</f>
        <v>0</v>
      </c>
      <c r="AV106" s="39">
        <f>AV107+AV112</f>
        <v>0</v>
      </c>
      <c r="AW106" s="39">
        <f>AW107+AW112</f>
        <v>0</v>
      </c>
      <c r="AX106" s="33">
        <f>SUM(AY106:BB106)</f>
        <v>0</v>
      </c>
      <c r="AY106" s="39">
        <f>AY107+AY112</f>
        <v>0</v>
      </c>
      <c r="AZ106" s="39">
        <f>AZ107+AZ112</f>
        <v>0</v>
      </c>
      <c r="BA106" s="39">
        <f>BA107+BA112</f>
        <v>0</v>
      </c>
      <c r="BB106" s="39">
        <f>BB107+BB112</f>
        <v>0</v>
      </c>
      <c r="BC106" s="33">
        <f>SUM(BD106:BG106)</f>
        <v>0</v>
      </c>
      <c r="BD106" s="39">
        <f>BD107+BD112</f>
        <v>0</v>
      </c>
      <c r="BE106" s="39">
        <f>BE107+BE112</f>
        <v>0</v>
      </c>
      <c r="BF106" s="39">
        <f>BF107+BF112</f>
        <v>0</v>
      </c>
      <c r="BG106" s="39">
        <f>BG107+BG112</f>
        <v>0</v>
      </c>
      <c r="BH106" s="33">
        <f>SUM(BI106:BL106)</f>
        <v>0</v>
      </c>
      <c r="BI106" s="39">
        <f>BI107+BI112</f>
        <v>0</v>
      </c>
      <c r="BJ106" s="39">
        <f>BJ107+BJ112</f>
        <v>0</v>
      </c>
      <c r="BK106" s="39">
        <f>BK107+BK112</f>
        <v>0</v>
      </c>
      <c r="BL106" s="39">
        <f>BL107+BL112</f>
        <v>0</v>
      </c>
    </row>
    <row r="107" spans="1:64" ht="31.5" customHeight="1" x14ac:dyDescent="0.25">
      <c r="A107" s="28" t="s">
        <v>115</v>
      </c>
      <c r="B107" s="92" t="s">
        <v>114</v>
      </c>
      <c r="C107" s="92"/>
      <c r="D107" s="92"/>
      <c r="E107" s="39">
        <f>SUM(E108:E111)</f>
        <v>4695.7</v>
      </c>
      <c r="F107" s="39">
        <f t="shared" ref="F107:BL107" si="668">SUM(F108:F111)</f>
        <v>0</v>
      </c>
      <c r="G107" s="39">
        <f t="shared" si="668"/>
        <v>0</v>
      </c>
      <c r="H107" s="39">
        <f t="shared" si="668"/>
        <v>4695.7</v>
      </c>
      <c r="I107" s="39">
        <f t="shared" si="668"/>
        <v>0</v>
      </c>
      <c r="J107" s="39">
        <f t="shared" si="668"/>
        <v>2771.5</v>
      </c>
      <c r="K107" s="39">
        <f t="shared" si="668"/>
        <v>0</v>
      </c>
      <c r="L107" s="39">
        <f t="shared" si="668"/>
        <v>0</v>
      </c>
      <c r="M107" s="39">
        <f t="shared" si="668"/>
        <v>2771.5</v>
      </c>
      <c r="N107" s="39">
        <f t="shared" si="668"/>
        <v>0</v>
      </c>
      <c r="O107" s="39">
        <f t="shared" si="668"/>
        <v>0</v>
      </c>
      <c r="P107" s="39">
        <f t="shared" si="668"/>
        <v>0</v>
      </c>
      <c r="Q107" s="39">
        <f t="shared" si="668"/>
        <v>0</v>
      </c>
      <c r="R107" s="39">
        <f t="shared" si="668"/>
        <v>0</v>
      </c>
      <c r="S107" s="39">
        <f t="shared" si="668"/>
        <v>0</v>
      </c>
      <c r="T107" s="39">
        <f t="shared" si="668"/>
        <v>0</v>
      </c>
      <c r="U107" s="39">
        <f t="shared" si="668"/>
        <v>0</v>
      </c>
      <c r="V107" s="39">
        <f t="shared" si="668"/>
        <v>0</v>
      </c>
      <c r="W107" s="39">
        <f t="shared" si="668"/>
        <v>0</v>
      </c>
      <c r="X107" s="39">
        <f t="shared" si="668"/>
        <v>0</v>
      </c>
      <c r="Y107" s="39">
        <f t="shared" si="668"/>
        <v>1924.2</v>
      </c>
      <c r="Z107" s="39">
        <f t="shared" si="668"/>
        <v>0</v>
      </c>
      <c r="AA107" s="39">
        <f t="shared" si="668"/>
        <v>0</v>
      </c>
      <c r="AB107" s="39">
        <f t="shared" si="668"/>
        <v>1924.2</v>
      </c>
      <c r="AC107" s="39">
        <f t="shared" si="668"/>
        <v>0</v>
      </c>
      <c r="AD107" s="39">
        <f t="shared" si="668"/>
        <v>0</v>
      </c>
      <c r="AE107" s="39">
        <f t="shared" si="668"/>
        <v>0</v>
      </c>
      <c r="AF107" s="39">
        <f t="shared" si="668"/>
        <v>0</v>
      </c>
      <c r="AG107" s="39">
        <f t="shared" si="668"/>
        <v>0</v>
      </c>
      <c r="AH107" s="39">
        <f t="shared" si="668"/>
        <v>0</v>
      </c>
      <c r="AI107" s="39">
        <f t="shared" si="668"/>
        <v>0</v>
      </c>
      <c r="AJ107" s="39">
        <f t="shared" si="668"/>
        <v>0</v>
      </c>
      <c r="AK107" s="39">
        <f t="shared" si="668"/>
        <v>0</v>
      </c>
      <c r="AL107" s="39">
        <f t="shared" si="668"/>
        <v>0</v>
      </c>
      <c r="AM107" s="39">
        <f t="shared" si="668"/>
        <v>0</v>
      </c>
      <c r="AN107" s="39">
        <f t="shared" si="668"/>
        <v>0</v>
      </c>
      <c r="AO107" s="39">
        <f t="shared" si="668"/>
        <v>0</v>
      </c>
      <c r="AP107" s="39">
        <f t="shared" si="668"/>
        <v>0</v>
      </c>
      <c r="AQ107" s="39">
        <f t="shared" si="668"/>
        <v>0</v>
      </c>
      <c r="AR107" s="39">
        <f t="shared" si="668"/>
        <v>0</v>
      </c>
      <c r="AS107" s="39">
        <f t="shared" si="668"/>
        <v>0</v>
      </c>
      <c r="AT107" s="39">
        <f t="shared" si="668"/>
        <v>0</v>
      </c>
      <c r="AU107" s="39">
        <f t="shared" si="668"/>
        <v>0</v>
      </c>
      <c r="AV107" s="39">
        <f t="shared" si="668"/>
        <v>0</v>
      </c>
      <c r="AW107" s="39">
        <f t="shared" si="668"/>
        <v>0</v>
      </c>
      <c r="AX107" s="39">
        <f t="shared" si="668"/>
        <v>0</v>
      </c>
      <c r="AY107" s="39">
        <f t="shared" si="668"/>
        <v>0</v>
      </c>
      <c r="AZ107" s="39">
        <f t="shared" si="668"/>
        <v>0</v>
      </c>
      <c r="BA107" s="39">
        <f t="shared" si="668"/>
        <v>0</v>
      </c>
      <c r="BB107" s="39">
        <f t="shared" si="668"/>
        <v>0</v>
      </c>
      <c r="BC107" s="39">
        <f t="shared" si="668"/>
        <v>0</v>
      </c>
      <c r="BD107" s="39">
        <f t="shared" si="668"/>
        <v>0</v>
      </c>
      <c r="BE107" s="39">
        <f t="shared" si="668"/>
        <v>0</v>
      </c>
      <c r="BF107" s="39">
        <f t="shared" si="668"/>
        <v>0</v>
      </c>
      <c r="BG107" s="39">
        <f t="shared" si="668"/>
        <v>0</v>
      </c>
      <c r="BH107" s="39">
        <f t="shared" si="668"/>
        <v>0</v>
      </c>
      <c r="BI107" s="39">
        <f t="shared" si="668"/>
        <v>0</v>
      </c>
      <c r="BJ107" s="39">
        <f t="shared" si="668"/>
        <v>0</v>
      </c>
      <c r="BK107" s="39">
        <f t="shared" si="668"/>
        <v>0</v>
      </c>
      <c r="BL107" s="39">
        <f t="shared" si="668"/>
        <v>0</v>
      </c>
    </row>
    <row r="108" spans="1:64" ht="33" x14ac:dyDescent="0.25">
      <c r="A108" s="28" t="s">
        <v>201</v>
      </c>
      <c r="B108" s="29" t="s">
        <v>78</v>
      </c>
      <c r="C108" s="30" t="s">
        <v>24</v>
      </c>
      <c r="D108" s="30" t="s">
        <v>24</v>
      </c>
      <c r="E108" s="31">
        <f t="shared" ref="E108" si="669">J108+O108+T108+Y108+AD108+AI108+AN108+AS108+AX108</f>
        <v>700.7</v>
      </c>
      <c r="F108" s="31">
        <f t="shared" ref="F108" si="670">K108+P108+U108+Z108+AE108+AJ108+AO108+AT108+AY108</f>
        <v>0</v>
      </c>
      <c r="G108" s="31">
        <f t="shared" ref="G108" si="671">L108+Q108+V108+AA108+AF108+AK108+AP108+AU108+AZ108</f>
        <v>0</v>
      </c>
      <c r="H108" s="31">
        <f t="shared" ref="H108" si="672">M108+R108+W108+AB108+AG108+AL108+AQ108+AV108+BA108</f>
        <v>700.7</v>
      </c>
      <c r="I108" s="31">
        <f t="shared" ref="I108" si="673">N108+S108+X108+AC108+AH108+AM108+AR108+AW108+BB108</f>
        <v>0</v>
      </c>
      <c r="J108" s="32">
        <f>M108</f>
        <v>700.7</v>
      </c>
      <c r="K108" s="40">
        <v>0</v>
      </c>
      <c r="L108" s="40">
        <v>0</v>
      </c>
      <c r="M108" s="32">
        <v>700.7</v>
      </c>
      <c r="N108" s="40">
        <v>0</v>
      </c>
      <c r="O108" s="33">
        <f t="shared" ref="O108:O109" si="674">SUM(P108:S108)</f>
        <v>0</v>
      </c>
      <c r="P108" s="40">
        <v>0</v>
      </c>
      <c r="Q108" s="40">
        <v>0</v>
      </c>
      <c r="R108" s="40">
        <v>0</v>
      </c>
      <c r="S108" s="40">
        <v>0</v>
      </c>
      <c r="T108" s="33">
        <f t="shared" ref="T108:T109" si="675">SUM(U108:X108)</f>
        <v>0</v>
      </c>
      <c r="U108" s="40">
        <v>0</v>
      </c>
      <c r="V108" s="40">
        <v>0</v>
      </c>
      <c r="W108" s="40">
        <v>0</v>
      </c>
      <c r="X108" s="40">
        <v>0</v>
      </c>
      <c r="Y108" s="33">
        <f t="shared" ref="Y108:Y109" si="676">SUM(Z108:AC108)</f>
        <v>0</v>
      </c>
      <c r="Z108" s="40">
        <v>0</v>
      </c>
      <c r="AA108" s="40">
        <v>0</v>
      </c>
      <c r="AB108" s="40">
        <v>0</v>
      </c>
      <c r="AC108" s="40">
        <v>0</v>
      </c>
      <c r="AD108" s="33">
        <f t="shared" ref="AD108:AD109" si="677">SUM(AE108:AH108)</f>
        <v>0</v>
      </c>
      <c r="AE108" s="40">
        <v>0</v>
      </c>
      <c r="AF108" s="40">
        <v>0</v>
      </c>
      <c r="AG108" s="40">
        <v>0</v>
      </c>
      <c r="AH108" s="40">
        <v>0</v>
      </c>
      <c r="AI108" s="33">
        <f t="shared" ref="AI108:AI109" si="678">SUM(AJ108:AM108)</f>
        <v>0</v>
      </c>
      <c r="AJ108" s="40">
        <v>0</v>
      </c>
      <c r="AK108" s="40">
        <v>0</v>
      </c>
      <c r="AL108" s="40">
        <v>0</v>
      </c>
      <c r="AM108" s="40">
        <v>0</v>
      </c>
      <c r="AN108" s="33">
        <f t="shared" ref="AN108:AN109" si="679">SUM(AO108:AR108)</f>
        <v>0</v>
      </c>
      <c r="AO108" s="40">
        <v>0</v>
      </c>
      <c r="AP108" s="40">
        <v>0</v>
      </c>
      <c r="AQ108" s="40">
        <v>0</v>
      </c>
      <c r="AR108" s="40">
        <v>0</v>
      </c>
      <c r="AS108" s="33">
        <f t="shared" ref="AS108:AS109" si="680">SUM(AT108:AW108)</f>
        <v>0</v>
      </c>
      <c r="AT108" s="40">
        <v>0</v>
      </c>
      <c r="AU108" s="40">
        <v>0</v>
      </c>
      <c r="AV108" s="40">
        <v>0</v>
      </c>
      <c r="AW108" s="40">
        <v>0</v>
      </c>
      <c r="AX108" s="33">
        <f t="shared" ref="AX108:AX109" si="681">SUM(AY108:BB108)</f>
        <v>0</v>
      </c>
      <c r="AY108" s="40">
        <v>0</v>
      </c>
      <c r="AZ108" s="40">
        <v>0</v>
      </c>
      <c r="BA108" s="40">
        <v>0</v>
      </c>
      <c r="BB108" s="40">
        <v>0</v>
      </c>
      <c r="BC108" s="33">
        <f t="shared" ref="BC108:BC109" si="682">SUM(BD108:BG108)</f>
        <v>0</v>
      </c>
      <c r="BD108" s="40">
        <v>0</v>
      </c>
      <c r="BE108" s="40">
        <v>0</v>
      </c>
      <c r="BF108" s="40">
        <v>0</v>
      </c>
      <c r="BG108" s="40">
        <v>0</v>
      </c>
      <c r="BH108" s="33">
        <f t="shared" ref="BH108:BH109" si="683">SUM(BI108:BL108)</f>
        <v>0</v>
      </c>
      <c r="BI108" s="40">
        <v>0</v>
      </c>
      <c r="BJ108" s="40">
        <v>0</v>
      </c>
      <c r="BK108" s="40">
        <v>0</v>
      </c>
      <c r="BL108" s="40">
        <v>0</v>
      </c>
    </row>
    <row r="109" spans="1:64" ht="33" x14ac:dyDescent="0.25">
      <c r="A109" s="28" t="s">
        <v>116</v>
      </c>
      <c r="B109" s="29" t="s">
        <v>97</v>
      </c>
      <c r="C109" s="30" t="s">
        <v>24</v>
      </c>
      <c r="D109" s="30" t="s">
        <v>24</v>
      </c>
      <c r="E109" s="31">
        <f t="shared" ref="E109" si="684">J109+O109+T109+Y109+AD109+AI109+AN109+AS109+AX109</f>
        <v>1476.8</v>
      </c>
      <c r="F109" s="31">
        <f t="shared" ref="F109" si="685">K109+P109+U109+Z109+AE109+AJ109+AO109+AT109+AY109</f>
        <v>0</v>
      </c>
      <c r="G109" s="31">
        <f t="shared" ref="G109" si="686">L109+Q109+V109+AA109+AF109+AK109+AP109+AU109+AZ109</f>
        <v>0</v>
      </c>
      <c r="H109" s="31">
        <f t="shared" ref="H109" si="687">M109+R109+W109+AB109+AG109+AL109+AQ109+AV109+BA109</f>
        <v>1476.8</v>
      </c>
      <c r="I109" s="31">
        <f t="shared" ref="I109" si="688">N109+S109+X109+AC109+AH109+AM109+AR109+AW109+BB109</f>
        <v>0</v>
      </c>
      <c r="J109" s="32">
        <f>M109</f>
        <v>1476.8</v>
      </c>
      <c r="K109" s="40">
        <v>0</v>
      </c>
      <c r="L109" s="40">
        <v>0</v>
      </c>
      <c r="M109" s="32">
        <v>1476.8</v>
      </c>
      <c r="N109" s="40">
        <v>0</v>
      </c>
      <c r="O109" s="33">
        <f t="shared" si="674"/>
        <v>0</v>
      </c>
      <c r="P109" s="40">
        <v>0</v>
      </c>
      <c r="Q109" s="40">
        <v>0</v>
      </c>
      <c r="R109" s="40">
        <v>0</v>
      </c>
      <c r="S109" s="40">
        <v>0</v>
      </c>
      <c r="T109" s="33">
        <f t="shared" si="675"/>
        <v>0</v>
      </c>
      <c r="U109" s="40">
        <v>0</v>
      </c>
      <c r="V109" s="40">
        <v>0</v>
      </c>
      <c r="W109" s="40">
        <v>0</v>
      </c>
      <c r="X109" s="40">
        <v>0</v>
      </c>
      <c r="Y109" s="33">
        <f t="shared" si="676"/>
        <v>0</v>
      </c>
      <c r="Z109" s="40">
        <v>0</v>
      </c>
      <c r="AA109" s="40">
        <v>0</v>
      </c>
      <c r="AB109" s="40">
        <v>0</v>
      </c>
      <c r="AC109" s="40">
        <v>0</v>
      </c>
      <c r="AD109" s="33">
        <f t="shared" si="677"/>
        <v>0</v>
      </c>
      <c r="AE109" s="40">
        <v>0</v>
      </c>
      <c r="AF109" s="40">
        <v>0</v>
      </c>
      <c r="AG109" s="40">
        <v>0</v>
      </c>
      <c r="AH109" s="40">
        <v>0</v>
      </c>
      <c r="AI109" s="33">
        <f t="shared" si="678"/>
        <v>0</v>
      </c>
      <c r="AJ109" s="40">
        <v>0</v>
      </c>
      <c r="AK109" s="40">
        <v>0</v>
      </c>
      <c r="AL109" s="40">
        <v>0</v>
      </c>
      <c r="AM109" s="40">
        <v>0</v>
      </c>
      <c r="AN109" s="33">
        <f t="shared" si="679"/>
        <v>0</v>
      </c>
      <c r="AO109" s="40">
        <v>0</v>
      </c>
      <c r="AP109" s="40">
        <v>0</v>
      </c>
      <c r="AQ109" s="40">
        <v>0</v>
      </c>
      <c r="AR109" s="40">
        <v>0</v>
      </c>
      <c r="AS109" s="33">
        <f t="shared" si="680"/>
        <v>0</v>
      </c>
      <c r="AT109" s="40">
        <v>0</v>
      </c>
      <c r="AU109" s="40">
        <v>0</v>
      </c>
      <c r="AV109" s="40">
        <v>0</v>
      </c>
      <c r="AW109" s="40">
        <v>0</v>
      </c>
      <c r="AX109" s="33">
        <f t="shared" si="681"/>
        <v>0</v>
      </c>
      <c r="AY109" s="40">
        <v>0</v>
      </c>
      <c r="AZ109" s="40">
        <v>0</v>
      </c>
      <c r="BA109" s="40">
        <v>0</v>
      </c>
      <c r="BB109" s="40">
        <v>0</v>
      </c>
      <c r="BC109" s="33">
        <f t="shared" si="682"/>
        <v>0</v>
      </c>
      <c r="BD109" s="40">
        <v>0</v>
      </c>
      <c r="BE109" s="40">
        <v>0</v>
      </c>
      <c r="BF109" s="40">
        <v>0</v>
      </c>
      <c r="BG109" s="40">
        <v>0</v>
      </c>
      <c r="BH109" s="33">
        <f t="shared" si="683"/>
        <v>0</v>
      </c>
      <c r="BI109" s="40">
        <v>0</v>
      </c>
      <c r="BJ109" s="40">
        <v>0</v>
      </c>
      <c r="BK109" s="40">
        <v>0</v>
      </c>
      <c r="BL109" s="40">
        <v>0</v>
      </c>
    </row>
    <row r="110" spans="1:64" ht="33" x14ac:dyDescent="0.25">
      <c r="A110" s="28" t="s">
        <v>117</v>
      </c>
      <c r="B110" s="29" t="s">
        <v>77</v>
      </c>
      <c r="C110" s="30" t="s">
        <v>24</v>
      </c>
      <c r="D110" s="30" t="s">
        <v>38</v>
      </c>
      <c r="E110" s="31">
        <f t="shared" ref="E110:E111" si="689">J110+O110+T110+Y110+AD110+AI110+AN110+AS110+AX110</f>
        <v>594</v>
      </c>
      <c r="F110" s="31">
        <f t="shared" ref="F110:F111" si="690">K110+P110+U110+Z110+AE110+AJ110+AO110+AT110+AY110</f>
        <v>0</v>
      </c>
      <c r="G110" s="31">
        <f t="shared" ref="G110:G111" si="691">L110+Q110+V110+AA110+AF110+AK110+AP110+AU110+AZ110</f>
        <v>0</v>
      </c>
      <c r="H110" s="31">
        <f t="shared" ref="H110:H111" si="692">M110+R110+W110+AB110+AG110+AL110+AQ110+AV110+BA110</f>
        <v>594</v>
      </c>
      <c r="I110" s="31">
        <f t="shared" ref="I110:I111" si="693">N110+S110+X110+AC110+AH110+AM110+AR110+AW110+BB110</f>
        <v>0</v>
      </c>
      <c r="J110" s="32">
        <f>M110</f>
        <v>594</v>
      </c>
      <c r="K110" s="40">
        <v>0</v>
      </c>
      <c r="L110" s="40">
        <v>0</v>
      </c>
      <c r="M110" s="32">
        <v>594</v>
      </c>
      <c r="N110" s="40">
        <v>0</v>
      </c>
      <c r="O110" s="33">
        <f>SUM(P110:S110)</f>
        <v>0</v>
      </c>
      <c r="P110" s="39">
        <f t="shared" ref="P110:Q111" si="694">P112+P117</f>
        <v>0</v>
      </c>
      <c r="Q110" s="39">
        <f t="shared" si="694"/>
        <v>0</v>
      </c>
      <c r="R110" s="39">
        <v>0</v>
      </c>
      <c r="S110" s="39">
        <v>0</v>
      </c>
      <c r="T110" s="33">
        <f>SUM(U110:X110)</f>
        <v>0</v>
      </c>
      <c r="U110" s="39">
        <f t="shared" ref="U110:U111" si="695">U112+U117</f>
        <v>0</v>
      </c>
      <c r="V110" s="33">
        <v>0</v>
      </c>
      <c r="W110" s="33">
        <v>0</v>
      </c>
      <c r="X110" s="33">
        <v>0</v>
      </c>
      <c r="Y110" s="33">
        <f t="shared" ref="Y110:Y111" si="696">SUM(Z110:AC110)</f>
        <v>0</v>
      </c>
      <c r="Z110" s="40">
        <v>0</v>
      </c>
      <c r="AA110" s="40">
        <v>0</v>
      </c>
      <c r="AB110" s="40">
        <v>0</v>
      </c>
      <c r="AC110" s="40">
        <v>0</v>
      </c>
      <c r="AD110" s="33">
        <f t="shared" ref="AD110:AD111" si="697">SUM(AE110:AH110)</f>
        <v>0</v>
      </c>
      <c r="AE110" s="40">
        <v>0</v>
      </c>
      <c r="AF110" s="40">
        <v>0</v>
      </c>
      <c r="AG110" s="40">
        <v>0</v>
      </c>
      <c r="AH110" s="40">
        <v>0</v>
      </c>
      <c r="AI110" s="33">
        <f>SUM(AJ110:AM110)</f>
        <v>0</v>
      </c>
      <c r="AJ110" s="39">
        <f t="shared" ref="AJ110:AM111" si="698">AJ112+AJ117</f>
        <v>0</v>
      </c>
      <c r="AK110" s="39">
        <f t="shared" si="698"/>
        <v>0</v>
      </c>
      <c r="AL110" s="39">
        <f t="shared" si="698"/>
        <v>0</v>
      </c>
      <c r="AM110" s="39">
        <f t="shared" si="698"/>
        <v>0</v>
      </c>
      <c r="AN110" s="33">
        <f>SUM(AO110:AR110)</f>
        <v>0</v>
      </c>
      <c r="AO110" s="39">
        <f t="shared" ref="AO110:AR111" si="699">AO112+AO117</f>
        <v>0</v>
      </c>
      <c r="AP110" s="39">
        <f t="shared" si="699"/>
        <v>0</v>
      </c>
      <c r="AQ110" s="39">
        <f t="shared" si="699"/>
        <v>0</v>
      </c>
      <c r="AR110" s="39">
        <f t="shared" si="699"/>
        <v>0</v>
      </c>
      <c r="AS110" s="33">
        <f>SUM(AT110:AW110)</f>
        <v>0</v>
      </c>
      <c r="AT110" s="39">
        <f t="shared" ref="AT110:AW111" si="700">AT112+AT117</f>
        <v>0</v>
      </c>
      <c r="AU110" s="39">
        <f t="shared" si="700"/>
        <v>0</v>
      </c>
      <c r="AV110" s="39">
        <f t="shared" si="700"/>
        <v>0</v>
      </c>
      <c r="AW110" s="39">
        <f t="shared" si="700"/>
        <v>0</v>
      </c>
      <c r="AX110" s="33">
        <f>SUM(AY110:BB110)</f>
        <v>0</v>
      </c>
      <c r="AY110" s="39">
        <f t="shared" ref="AY110:BB111" si="701">AY112+AY117</f>
        <v>0</v>
      </c>
      <c r="AZ110" s="39">
        <f t="shared" si="701"/>
        <v>0</v>
      </c>
      <c r="BA110" s="39">
        <f t="shared" si="701"/>
        <v>0</v>
      </c>
      <c r="BB110" s="39">
        <f t="shared" si="701"/>
        <v>0</v>
      </c>
      <c r="BC110" s="33">
        <f>SUM(BD110:BG110)</f>
        <v>0</v>
      </c>
      <c r="BD110" s="39">
        <f t="shared" ref="BD110:BG111" si="702">BD112+BD117</f>
        <v>0</v>
      </c>
      <c r="BE110" s="39">
        <f t="shared" si="702"/>
        <v>0</v>
      </c>
      <c r="BF110" s="39">
        <f t="shared" si="702"/>
        <v>0</v>
      </c>
      <c r="BG110" s="39">
        <f t="shared" si="702"/>
        <v>0</v>
      </c>
      <c r="BH110" s="33">
        <f>SUM(BI110:BL110)</f>
        <v>0</v>
      </c>
      <c r="BI110" s="39">
        <f t="shared" ref="BI110:BL111" si="703">BI112+BI117</f>
        <v>0</v>
      </c>
      <c r="BJ110" s="39">
        <f t="shared" si="703"/>
        <v>0</v>
      </c>
      <c r="BK110" s="39">
        <f t="shared" si="703"/>
        <v>0</v>
      </c>
      <c r="BL110" s="39">
        <f t="shared" si="703"/>
        <v>0</v>
      </c>
    </row>
    <row r="111" spans="1:64" ht="49.5" x14ac:dyDescent="0.25">
      <c r="A111" s="28" t="s">
        <v>319</v>
      </c>
      <c r="B111" s="29" t="s">
        <v>320</v>
      </c>
      <c r="C111" s="30" t="s">
        <v>24</v>
      </c>
      <c r="D111" s="30" t="s">
        <v>38</v>
      </c>
      <c r="E111" s="31">
        <f t="shared" si="689"/>
        <v>1924.2</v>
      </c>
      <c r="F111" s="31">
        <f t="shared" si="690"/>
        <v>0</v>
      </c>
      <c r="G111" s="31">
        <f t="shared" si="691"/>
        <v>0</v>
      </c>
      <c r="H111" s="31">
        <f t="shared" si="692"/>
        <v>1924.2</v>
      </c>
      <c r="I111" s="31">
        <f t="shared" si="693"/>
        <v>0</v>
      </c>
      <c r="J111" s="50">
        <f>M111</f>
        <v>0</v>
      </c>
      <c r="K111" s="40">
        <v>0</v>
      </c>
      <c r="L111" s="40">
        <v>0</v>
      </c>
      <c r="M111" s="50">
        <v>0</v>
      </c>
      <c r="N111" s="40">
        <v>0</v>
      </c>
      <c r="O111" s="33">
        <f>SUM(P111:S111)</f>
        <v>0</v>
      </c>
      <c r="P111" s="39">
        <f t="shared" si="694"/>
        <v>0</v>
      </c>
      <c r="Q111" s="39">
        <f t="shared" si="694"/>
        <v>0</v>
      </c>
      <c r="R111" s="39">
        <v>0</v>
      </c>
      <c r="S111" s="39">
        <v>0</v>
      </c>
      <c r="T111" s="33">
        <f>SUM(U111:X111)</f>
        <v>0</v>
      </c>
      <c r="U111" s="39">
        <f t="shared" si="695"/>
        <v>0</v>
      </c>
      <c r="V111" s="33">
        <v>0</v>
      </c>
      <c r="W111" s="33">
        <v>0</v>
      </c>
      <c r="X111" s="33">
        <v>0</v>
      </c>
      <c r="Y111" s="33">
        <f t="shared" si="696"/>
        <v>1924.2</v>
      </c>
      <c r="Z111" s="40">
        <v>0</v>
      </c>
      <c r="AA111" s="40">
        <v>0</v>
      </c>
      <c r="AB111" s="41">
        <v>1924.2</v>
      </c>
      <c r="AC111" s="40">
        <v>0</v>
      </c>
      <c r="AD111" s="33">
        <f t="shared" si="697"/>
        <v>0</v>
      </c>
      <c r="AE111" s="40">
        <v>0</v>
      </c>
      <c r="AF111" s="40">
        <v>0</v>
      </c>
      <c r="AG111" s="40">
        <v>0</v>
      </c>
      <c r="AH111" s="40">
        <v>0</v>
      </c>
      <c r="AI111" s="33">
        <f>SUM(AJ111:AM111)</f>
        <v>0</v>
      </c>
      <c r="AJ111" s="39">
        <f t="shared" si="698"/>
        <v>0</v>
      </c>
      <c r="AK111" s="39">
        <f t="shared" si="698"/>
        <v>0</v>
      </c>
      <c r="AL111" s="39">
        <f t="shared" si="698"/>
        <v>0</v>
      </c>
      <c r="AM111" s="39">
        <f t="shared" si="698"/>
        <v>0</v>
      </c>
      <c r="AN111" s="33">
        <f>SUM(AO111:AR111)</f>
        <v>0</v>
      </c>
      <c r="AO111" s="39">
        <f t="shared" si="699"/>
        <v>0</v>
      </c>
      <c r="AP111" s="39">
        <f t="shared" si="699"/>
        <v>0</v>
      </c>
      <c r="AQ111" s="39">
        <f t="shared" si="699"/>
        <v>0</v>
      </c>
      <c r="AR111" s="39">
        <f t="shared" si="699"/>
        <v>0</v>
      </c>
      <c r="AS111" s="33">
        <f>SUM(AT111:AW111)</f>
        <v>0</v>
      </c>
      <c r="AT111" s="39">
        <f t="shared" si="700"/>
        <v>0</v>
      </c>
      <c r="AU111" s="39">
        <f t="shared" si="700"/>
        <v>0</v>
      </c>
      <c r="AV111" s="39">
        <f t="shared" si="700"/>
        <v>0</v>
      </c>
      <c r="AW111" s="39">
        <f t="shared" si="700"/>
        <v>0</v>
      </c>
      <c r="AX111" s="33">
        <f>SUM(AY111:BB111)</f>
        <v>0</v>
      </c>
      <c r="AY111" s="39">
        <f t="shared" si="701"/>
        <v>0</v>
      </c>
      <c r="AZ111" s="39">
        <f t="shared" si="701"/>
        <v>0</v>
      </c>
      <c r="BA111" s="39">
        <f t="shared" si="701"/>
        <v>0</v>
      </c>
      <c r="BB111" s="39">
        <f t="shared" si="701"/>
        <v>0</v>
      </c>
      <c r="BC111" s="33">
        <f>SUM(BD111:BG111)</f>
        <v>0</v>
      </c>
      <c r="BD111" s="39">
        <f t="shared" si="702"/>
        <v>0</v>
      </c>
      <c r="BE111" s="39">
        <f t="shared" si="702"/>
        <v>0</v>
      </c>
      <c r="BF111" s="39">
        <f t="shared" si="702"/>
        <v>0</v>
      </c>
      <c r="BG111" s="39">
        <f t="shared" si="702"/>
        <v>0</v>
      </c>
      <c r="BH111" s="33">
        <f>SUM(BI111:BL111)</f>
        <v>0</v>
      </c>
      <c r="BI111" s="39">
        <f t="shared" si="703"/>
        <v>0</v>
      </c>
      <c r="BJ111" s="39">
        <f t="shared" si="703"/>
        <v>0</v>
      </c>
      <c r="BK111" s="39">
        <f t="shared" si="703"/>
        <v>0</v>
      </c>
      <c r="BL111" s="39">
        <f t="shared" si="703"/>
        <v>0</v>
      </c>
    </row>
    <row r="112" spans="1:64" ht="31.5" customHeight="1" x14ac:dyDescent="0.25">
      <c r="A112" s="28" t="s">
        <v>83</v>
      </c>
      <c r="B112" s="92" t="s">
        <v>118</v>
      </c>
      <c r="C112" s="92"/>
      <c r="D112" s="92"/>
      <c r="E112" s="39">
        <f t="shared" ref="E112:AJ112" si="704">SUM(E113:E138)</f>
        <v>146553.9</v>
      </c>
      <c r="F112" s="39">
        <f t="shared" si="704"/>
        <v>0</v>
      </c>
      <c r="G112" s="39">
        <f t="shared" si="704"/>
        <v>40831.399999999994</v>
      </c>
      <c r="H112" s="39">
        <f t="shared" si="704"/>
        <v>105221.10000000002</v>
      </c>
      <c r="I112" s="39">
        <f t="shared" si="704"/>
        <v>501.39999999999992</v>
      </c>
      <c r="J112" s="39">
        <f t="shared" si="704"/>
        <v>36127.5</v>
      </c>
      <c r="K112" s="39">
        <f t="shared" si="704"/>
        <v>0</v>
      </c>
      <c r="L112" s="39">
        <f t="shared" si="704"/>
        <v>0</v>
      </c>
      <c r="M112" s="39">
        <f t="shared" si="704"/>
        <v>36016.600000000006</v>
      </c>
      <c r="N112" s="39">
        <f t="shared" si="704"/>
        <v>110.89999999999999</v>
      </c>
      <c r="O112" s="39">
        <f t="shared" si="704"/>
        <v>37011.1</v>
      </c>
      <c r="P112" s="39">
        <f t="shared" si="704"/>
        <v>0</v>
      </c>
      <c r="Q112" s="39">
        <f t="shared" si="704"/>
        <v>0</v>
      </c>
      <c r="R112" s="39">
        <f t="shared" si="704"/>
        <v>36801.699999999997</v>
      </c>
      <c r="S112" s="39">
        <f t="shared" si="704"/>
        <v>209.39999999999998</v>
      </c>
      <c r="T112" s="39">
        <f t="shared" si="704"/>
        <v>67169.299999999988</v>
      </c>
      <c r="U112" s="39">
        <f t="shared" si="704"/>
        <v>0</v>
      </c>
      <c r="V112" s="39">
        <f t="shared" si="704"/>
        <v>40831.399999999994</v>
      </c>
      <c r="W112" s="39">
        <f t="shared" si="704"/>
        <v>26156.799999999999</v>
      </c>
      <c r="X112" s="39">
        <f t="shared" si="704"/>
        <v>181.10000000000002</v>
      </c>
      <c r="Y112" s="39">
        <f t="shared" si="704"/>
        <v>6246</v>
      </c>
      <c r="Z112" s="39">
        <f t="shared" si="704"/>
        <v>0</v>
      </c>
      <c r="AA112" s="39">
        <f t="shared" si="704"/>
        <v>0</v>
      </c>
      <c r="AB112" s="39">
        <f t="shared" si="704"/>
        <v>6246</v>
      </c>
      <c r="AC112" s="39">
        <f t="shared" si="704"/>
        <v>0</v>
      </c>
      <c r="AD112" s="39">
        <f t="shared" si="704"/>
        <v>0</v>
      </c>
      <c r="AE112" s="39">
        <f t="shared" si="704"/>
        <v>0</v>
      </c>
      <c r="AF112" s="39">
        <f t="shared" si="704"/>
        <v>0</v>
      </c>
      <c r="AG112" s="39">
        <f t="shared" si="704"/>
        <v>0</v>
      </c>
      <c r="AH112" s="39">
        <f t="shared" si="704"/>
        <v>0</v>
      </c>
      <c r="AI112" s="39">
        <f t="shared" si="704"/>
        <v>0</v>
      </c>
      <c r="AJ112" s="39">
        <f t="shared" si="704"/>
        <v>0</v>
      </c>
      <c r="AK112" s="39">
        <f t="shared" ref="AK112:BL112" si="705">SUM(AK113:AK138)</f>
        <v>0</v>
      </c>
      <c r="AL112" s="39">
        <f t="shared" si="705"/>
        <v>0</v>
      </c>
      <c r="AM112" s="39">
        <f t="shared" si="705"/>
        <v>0</v>
      </c>
      <c r="AN112" s="39">
        <f t="shared" si="705"/>
        <v>0</v>
      </c>
      <c r="AO112" s="39">
        <f t="shared" si="705"/>
        <v>0</v>
      </c>
      <c r="AP112" s="39">
        <f t="shared" si="705"/>
        <v>0</v>
      </c>
      <c r="AQ112" s="39">
        <f t="shared" si="705"/>
        <v>0</v>
      </c>
      <c r="AR112" s="39">
        <f t="shared" si="705"/>
        <v>0</v>
      </c>
      <c r="AS112" s="39">
        <f t="shared" si="705"/>
        <v>0</v>
      </c>
      <c r="AT112" s="39">
        <f t="shared" si="705"/>
        <v>0</v>
      </c>
      <c r="AU112" s="39">
        <f t="shared" si="705"/>
        <v>0</v>
      </c>
      <c r="AV112" s="39">
        <f t="shared" si="705"/>
        <v>0</v>
      </c>
      <c r="AW112" s="39">
        <f t="shared" si="705"/>
        <v>0</v>
      </c>
      <c r="AX112" s="39">
        <f t="shared" si="705"/>
        <v>0</v>
      </c>
      <c r="AY112" s="39">
        <f t="shared" si="705"/>
        <v>0</v>
      </c>
      <c r="AZ112" s="39">
        <f t="shared" si="705"/>
        <v>0</v>
      </c>
      <c r="BA112" s="39">
        <f t="shared" si="705"/>
        <v>0</v>
      </c>
      <c r="BB112" s="39">
        <f t="shared" si="705"/>
        <v>0</v>
      </c>
      <c r="BC112" s="39">
        <f t="shared" si="705"/>
        <v>0</v>
      </c>
      <c r="BD112" s="39">
        <f t="shared" si="705"/>
        <v>0</v>
      </c>
      <c r="BE112" s="39">
        <f t="shared" si="705"/>
        <v>0</v>
      </c>
      <c r="BF112" s="39">
        <f t="shared" si="705"/>
        <v>0</v>
      </c>
      <c r="BG112" s="39">
        <f t="shared" si="705"/>
        <v>0</v>
      </c>
      <c r="BH112" s="39">
        <f t="shared" si="705"/>
        <v>0</v>
      </c>
      <c r="BI112" s="39">
        <f t="shared" si="705"/>
        <v>0</v>
      </c>
      <c r="BJ112" s="39">
        <f t="shared" si="705"/>
        <v>0</v>
      </c>
      <c r="BK112" s="39">
        <f t="shared" si="705"/>
        <v>0</v>
      </c>
      <c r="BL112" s="39">
        <f t="shared" si="705"/>
        <v>0</v>
      </c>
    </row>
    <row r="113" spans="1:64" ht="49.5" x14ac:dyDescent="0.25">
      <c r="A113" s="28" t="s">
        <v>84</v>
      </c>
      <c r="B113" s="12" t="s">
        <v>86</v>
      </c>
      <c r="C113" s="30" t="s">
        <v>24</v>
      </c>
      <c r="D113" s="30" t="s">
        <v>24</v>
      </c>
      <c r="E113" s="31">
        <f t="shared" ref="E113" si="706">J113+O113+T113+Y113+AD113+AI113+AN113+AS113+AX113</f>
        <v>460</v>
      </c>
      <c r="F113" s="31">
        <f t="shared" ref="F113" si="707">K113+P113+U113+Z113+AE113+AJ113+AO113+AT113+AY113</f>
        <v>0</v>
      </c>
      <c r="G113" s="31">
        <f>L113+Q113+V113+AA113+AF113+AK113+AP113+AU113+AZ113</f>
        <v>0</v>
      </c>
      <c r="H113" s="31">
        <f t="shared" ref="H113" si="708">M113+R113+W113+AB113+AG113+AL113+AQ113+AV113+BA113</f>
        <v>460</v>
      </c>
      <c r="I113" s="31">
        <f t="shared" ref="I113" si="709">N113+S113+X113+AC113+AH113+AM113+AR113+AW113+BB113</f>
        <v>0</v>
      </c>
      <c r="J113" s="32">
        <f t="shared" ref="J113:J116" si="710">M113+N113</f>
        <v>460</v>
      </c>
      <c r="K113" s="40">
        <v>0</v>
      </c>
      <c r="L113" s="40">
        <v>0</v>
      </c>
      <c r="M113" s="32">
        <v>460</v>
      </c>
      <c r="N113" s="40">
        <v>0</v>
      </c>
      <c r="O113" s="46">
        <f>SUM(P113:S113)</f>
        <v>0</v>
      </c>
      <c r="P113" s="47">
        <v>0</v>
      </c>
      <c r="Q113" s="40">
        <v>0</v>
      </c>
      <c r="R113" s="40">
        <v>0</v>
      </c>
      <c r="S113" s="40">
        <v>0</v>
      </c>
      <c r="T113" s="46">
        <f>SUM(U113:X113)</f>
        <v>0</v>
      </c>
      <c r="U113" s="47">
        <v>0</v>
      </c>
      <c r="V113" s="40">
        <v>0</v>
      </c>
      <c r="W113" s="40">
        <v>0</v>
      </c>
      <c r="X113" s="40">
        <v>0</v>
      </c>
      <c r="Y113" s="46">
        <f>SUM(Z113:AC113)</f>
        <v>0</v>
      </c>
      <c r="Z113" s="47">
        <v>0</v>
      </c>
      <c r="AA113" s="40">
        <v>0</v>
      </c>
      <c r="AB113" s="40">
        <v>0</v>
      </c>
      <c r="AC113" s="40">
        <v>0</v>
      </c>
      <c r="AD113" s="46">
        <f>SUM(AE113:AH113)</f>
        <v>0</v>
      </c>
      <c r="AE113" s="47">
        <v>0</v>
      </c>
      <c r="AF113" s="40">
        <v>0</v>
      </c>
      <c r="AG113" s="40">
        <v>0</v>
      </c>
      <c r="AH113" s="40">
        <v>0</v>
      </c>
      <c r="AI113" s="46">
        <f>SUM(AJ113:AM113)</f>
        <v>0</v>
      </c>
      <c r="AJ113" s="47">
        <v>0</v>
      </c>
      <c r="AK113" s="40">
        <v>0</v>
      </c>
      <c r="AL113" s="40">
        <v>0</v>
      </c>
      <c r="AM113" s="40">
        <v>0</v>
      </c>
      <c r="AN113" s="46">
        <f>SUM(AO113:AR113)</f>
        <v>0</v>
      </c>
      <c r="AO113" s="47">
        <v>0</v>
      </c>
      <c r="AP113" s="40">
        <v>0</v>
      </c>
      <c r="AQ113" s="40">
        <v>0</v>
      </c>
      <c r="AR113" s="40">
        <v>0</v>
      </c>
      <c r="AS113" s="46">
        <f>SUM(AT113:AW113)</f>
        <v>0</v>
      </c>
      <c r="AT113" s="47">
        <v>0</v>
      </c>
      <c r="AU113" s="40">
        <v>0</v>
      </c>
      <c r="AV113" s="40">
        <v>0</v>
      </c>
      <c r="AW113" s="40">
        <v>0</v>
      </c>
      <c r="AX113" s="46">
        <f>SUM(AY113:BB113)</f>
        <v>0</v>
      </c>
      <c r="AY113" s="47">
        <v>0</v>
      </c>
      <c r="AZ113" s="40">
        <v>0</v>
      </c>
      <c r="BA113" s="40">
        <v>0</v>
      </c>
      <c r="BB113" s="40">
        <v>0</v>
      </c>
      <c r="BC113" s="46">
        <f>SUM(BD113:BG113)</f>
        <v>0</v>
      </c>
      <c r="BD113" s="47">
        <v>0</v>
      </c>
      <c r="BE113" s="40">
        <v>0</v>
      </c>
      <c r="BF113" s="40">
        <v>0</v>
      </c>
      <c r="BG113" s="40">
        <v>0</v>
      </c>
      <c r="BH113" s="46">
        <f>SUM(BI113:BL113)</f>
        <v>0</v>
      </c>
      <c r="BI113" s="47">
        <v>0</v>
      </c>
      <c r="BJ113" s="40">
        <v>0</v>
      </c>
      <c r="BK113" s="40">
        <v>0</v>
      </c>
      <c r="BL113" s="40">
        <v>0</v>
      </c>
    </row>
    <row r="114" spans="1:64" ht="33" x14ac:dyDescent="0.25">
      <c r="A114" s="28" t="s">
        <v>95</v>
      </c>
      <c r="B114" s="12" t="s">
        <v>133</v>
      </c>
      <c r="C114" s="30" t="s">
        <v>24</v>
      </c>
      <c r="D114" s="30" t="s">
        <v>24</v>
      </c>
      <c r="E114" s="31">
        <f t="shared" ref="E114" si="711">J114+O114+T114+Y114+AD114+AI114+AN114+AS114+AX114</f>
        <v>5492.7</v>
      </c>
      <c r="F114" s="31">
        <f t="shared" ref="F114" si="712">K114+P114+U114+Z114+AE114+AJ114+AO114+AT114+AY114</f>
        <v>0</v>
      </c>
      <c r="G114" s="31">
        <f t="shared" ref="G114" si="713">L114+Q114+V114+AA114+AF114+AK114+AP114+AU114+AZ114</f>
        <v>0</v>
      </c>
      <c r="H114" s="31">
        <f t="shared" ref="H114" si="714">M114+R114+W114+AB114+AG114+AL114+AQ114+AV114+BA114</f>
        <v>5492.7</v>
      </c>
      <c r="I114" s="31">
        <f t="shared" ref="I114" si="715">N114+S114+X114+AC114+AH114+AM114+AR114+AW114+BB114</f>
        <v>0</v>
      </c>
      <c r="J114" s="32">
        <f t="shared" si="710"/>
        <v>5492.7</v>
      </c>
      <c r="K114" s="40">
        <v>0</v>
      </c>
      <c r="L114" s="40">
        <v>0</v>
      </c>
      <c r="M114" s="32">
        <f>7180-1687.3</f>
        <v>5492.7</v>
      </c>
      <c r="N114" s="40">
        <v>0</v>
      </c>
      <c r="O114" s="46">
        <f t="shared" ref="O114:O120" si="716">SUM(P114:S114)</f>
        <v>0</v>
      </c>
      <c r="P114" s="47">
        <v>0</v>
      </c>
      <c r="Q114" s="40">
        <v>0</v>
      </c>
      <c r="R114" s="40">
        <v>0</v>
      </c>
      <c r="S114" s="40">
        <v>0</v>
      </c>
      <c r="T114" s="46">
        <f t="shared" ref="T114:T120" si="717">SUM(U114:X114)</f>
        <v>0</v>
      </c>
      <c r="U114" s="47">
        <v>0</v>
      </c>
      <c r="V114" s="40">
        <v>0</v>
      </c>
      <c r="W114" s="40">
        <v>0</v>
      </c>
      <c r="X114" s="40">
        <v>0</v>
      </c>
      <c r="Y114" s="46">
        <f t="shared" ref="Y114:Y120" si="718">SUM(Z114:AC114)</f>
        <v>0</v>
      </c>
      <c r="Z114" s="47">
        <v>0</v>
      </c>
      <c r="AA114" s="40">
        <v>0</v>
      </c>
      <c r="AB114" s="40">
        <v>0</v>
      </c>
      <c r="AC114" s="40">
        <v>0</v>
      </c>
      <c r="AD114" s="46">
        <f t="shared" ref="AD114:AD120" si="719">SUM(AE114:AH114)</f>
        <v>0</v>
      </c>
      <c r="AE114" s="47">
        <v>0</v>
      </c>
      <c r="AF114" s="40">
        <v>0</v>
      </c>
      <c r="AG114" s="40">
        <v>0</v>
      </c>
      <c r="AH114" s="40">
        <v>0</v>
      </c>
      <c r="AI114" s="46">
        <f t="shared" ref="AI114:AI120" si="720">SUM(AJ114:AM114)</f>
        <v>0</v>
      </c>
      <c r="AJ114" s="47">
        <v>0</v>
      </c>
      <c r="AK114" s="40">
        <v>0</v>
      </c>
      <c r="AL114" s="40">
        <v>0</v>
      </c>
      <c r="AM114" s="40">
        <v>0</v>
      </c>
      <c r="AN114" s="46">
        <f t="shared" ref="AN114:AN120" si="721">SUM(AO114:AR114)</f>
        <v>0</v>
      </c>
      <c r="AO114" s="47">
        <v>0</v>
      </c>
      <c r="AP114" s="40">
        <v>0</v>
      </c>
      <c r="AQ114" s="40">
        <v>0</v>
      </c>
      <c r="AR114" s="40">
        <v>0</v>
      </c>
      <c r="AS114" s="46">
        <f t="shared" ref="AS114:AS120" si="722">SUM(AT114:AW114)</f>
        <v>0</v>
      </c>
      <c r="AT114" s="47">
        <v>0</v>
      </c>
      <c r="AU114" s="40">
        <v>0</v>
      </c>
      <c r="AV114" s="40">
        <v>0</v>
      </c>
      <c r="AW114" s="40">
        <v>0</v>
      </c>
      <c r="AX114" s="46">
        <f t="shared" ref="AX114:AX120" si="723">SUM(AY114:BB114)</f>
        <v>0</v>
      </c>
      <c r="AY114" s="47">
        <v>0</v>
      </c>
      <c r="AZ114" s="40">
        <v>0</v>
      </c>
      <c r="BA114" s="40">
        <v>0</v>
      </c>
      <c r="BB114" s="40">
        <v>0</v>
      </c>
      <c r="BC114" s="46">
        <f t="shared" ref="BC114:BC120" si="724">SUM(BD114:BG114)</f>
        <v>0</v>
      </c>
      <c r="BD114" s="47">
        <v>0</v>
      </c>
      <c r="BE114" s="40">
        <v>0</v>
      </c>
      <c r="BF114" s="40">
        <v>0</v>
      </c>
      <c r="BG114" s="40">
        <v>0</v>
      </c>
      <c r="BH114" s="46">
        <f t="shared" ref="BH114:BH120" si="725">SUM(BI114:BL114)</f>
        <v>0</v>
      </c>
      <c r="BI114" s="47">
        <v>0</v>
      </c>
      <c r="BJ114" s="40">
        <v>0</v>
      </c>
      <c r="BK114" s="40">
        <v>0</v>
      </c>
      <c r="BL114" s="40">
        <v>0</v>
      </c>
    </row>
    <row r="115" spans="1:64" ht="33" x14ac:dyDescent="0.25">
      <c r="A115" s="28" t="s">
        <v>96</v>
      </c>
      <c r="B115" s="12" t="s">
        <v>87</v>
      </c>
      <c r="C115" s="30" t="s">
        <v>24</v>
      </c>
      <c r="D115" s="30" t="s">
        <v>24</v>
      </c>
      <c r="E115" s="31">
        <f t="shared" ref="E115:E118" si="726">J115+O115+T115+Y115+AD115+AI115+AN115+AS115+AX115</f>
        <v>2044.1</v>
      </c>
      <c r="F115" s="31">
        <f t="shared" ref="F115:F118" si="727">K115+P115+U115+Z115+AE115+AJ115+AO115+AT115+AY115</f>
        <v>0</v>
      </c>
      <c r="G115" s="31">
        <f t="shared" ref="G115:G118" si="728">L115+Q115+V115+AA115+AF115+AK115+AP115+AU115+AZ115</f>
        <v>0</v>
      </c>
      <c r="H115" s="31">
        <f t="shared" ref="H115:H118" si="729">M115+R115+W115+AB115+AG115+AL115+AQ115+AV115+BA115</f>
        <v>2044.1</v>
      </c>
      <c r="I115" s="31">
        <f t="shared" ref="I115:I118" si="730">N115+S115+X115+AC115+AH115+AM115+AR115+AW115+BB115</f>
        <v>0</v>
      </c>
      <c r="J115" s="32">
        <f t="shared" si="710"/>
        <v>2044.1</v>
      </c>
      <c r="K115" s="40">
        <v>0</v>
      </c>
      <c r="L115" s="40">
        <v>0</v>
      </c>
      <c r="M115" s="32">
        <f>2508-463.9</f>
        <v>2044.1</v>
      </c>
      <c r="N115" s="40">
        <v>0</v>
      </c>
      <c r="O115" s="46">
        <f t="shared" si="716"/>
        <v>0</v>
      </c>
      <c r="P115" s="47">
        <v>0</v>
      </c>
      <c r="Q115" s="40">
        <v>0</v>
      </c>
      <c r="R115" s="40">
        <v>0</v>
      </c>
      <c r="S115" s="40">
        <v>0</v>
      </c>
      <c r="T115" s="46">
        <f t="shared" si="717"/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 t="shared" si="718"/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 t="shared" si="719"/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 t="shared" si="720"/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 t="shared" si="721"/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 t="shared" si="722"/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 t="shared" si="723"/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 t="shared" si="724"/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 t="shared" si="725"/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49.5" x14ac:dyDescent="0.25">
      <c r="A116" s="28" t="s">
        <v>119</v>
      </c>
      <c r="B116" s="12" t="s">
        <v>88</v>
      </c>
      <c r="C116" s="30" t="s">
        <v>24</v>
      </c>
      <c r="D116" s="30" t="s">
        <v>24</v>
      </c>
      <c r="E116" s="31">
        <f t="shared" si="726"/>
        <v>8994.7999999999993</v>
      </c>
      <c r="F116" s="31">
        <f t="shared" si="727"/>
        <v>0</v>
      </c>
      <c r="G116" s="31">
        <f t="shared" si="728"/>
        <v>0</v>
      </c>
      <c r="H116" s="31">
        <f t="shared" si="729"/>
        <v>8994.7999999999993</v>
      </c>
      <c r="I116" s="31">
        <f t="shared" si="730"/>
        <v>0</v>
      </c>
      <c r="J116" s="32">
        <f t="shared" si="710"/>
        <v>8994.7999999999993</v>
      </c>
      <c r="K116" s="40">
        <v>0</v>
      </c>
      <c r="L116" s="40">
        <v>0</v>
      </c>
      <c r="M116" s="32">
        <f>9040-45.2</f>
        <v>8994.7999999999993</v>
      </c>
      <c r="N116" s="40">
        <v>0</v>
      </c>
      <c r="O116" s="46">
        <f t="shared" si="716"/>
        <v>0</v>
      </c>
      <c r="P116" s="47">
        <v>0</v>
      </c>
      <c r="Q116" s="40">
        <v>0</v>
      </c>
      <c r="R116" s="40">
        <v>0</v>
      </c>
      <c r="S116" s="40">
        <v>0</v>
      </c>
      <c r="T116" s="46">
        <f t="shared" si="717"/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si="718"/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si="719"/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si="720"/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si="721"/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si="722"/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si="723"/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si="724"/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si="725"/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49.5" x14ac:dyDescent="0.25">
      <c r="A117" s="28" t="s">
        <v>120</v>
      </c>
      <c r="B117" s="12" t="s">
        <v>186</v>
      </c>
      <c r="C117" s="30" t="s">
        <v>24</v>
      </c>
      <c r="D117" s="30" t="s">
        <v>94</v>
      </c>
      <c r="E117" s="31">
        <f t="shared" si="726"/>
        <v>7104.8</v>
      </c>
      <c r="F117" s="31">
        <f t="shared" si="727"/>
        <v>0</v>
      </c>
      <c r="G117" s="31">
        <f t="shared" si="728"/>
        <v>0</v>
      </c>
      <c r="H117" s="31">
        <f t="shared" si="729"/>
        <v>7033.7</v>
      </c>
      <c r="I117" s="31">
        <f t="shared" si="730"/>
        <v>71.099999999999994</v>
      </c>
      <c r="J117" s="32">
        <f>M117+N117</f>
        <v>7104.8</v>
      </c>
      <c r="K117" s="40">
        <v>0</v>
      </c>
      <c r="L117" s="40">
        <v>0</v>
      </c>
      <c r="M117" s="32">
        <v>7033.7</v>
      </c>
      <c r="N117" s="40">
        <v>71.099999999999994</v>
      </c>
      <c r="O117" s="46">
        <f t="shared" si="716"/>
        <v>0</v>
      </c>
      <c r="P117" s="47">
        <v>0</v>
      </c>
      <c r="Q117" s="40">
        <v>0</v>
      </c>
      <c r="R117" s="40">
        <v>0</v>
      </c>
      <c r="S117" s="40">
        <v>0</v>
      </c>
      <c r="T117" s="46">
        <f t="shared" si="717"/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si="718"/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si="719"/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si="720"/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si="721"/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si="722"/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si="723"/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si="724"/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si="725"/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33" x14ac:dyDescent="0.25">
      <c r="A118" s="28" t="s">
        <v>121</v>
      </c>
      <c r="B118" s="13" t="s">
        <v>89</v>
      </c>
      <c r="C118" s="30" t="s">
        <v>24</v>
      </c>
      <c r="D118" s="30" t="s">
        <v>24</v>
      </c>
      <c r="E118" s="31">
        <f t="shared" si="726"/>
        <v>6130</v>
      </c>
      <c r="F118" s="31">
        <f t="shared" si="727"/>
        <v>0</v>
      </c>
      <c r="G118" s="31">
        <f t="shared" si="728"/>
        <v>0</v>
      </c>
      <c r="H118" s="31">
        <f t="shared" si="729"/>
        <v>6130</v>
      </c>
      <c r="I118" s="31">
        <f t="shared" si="730"/>
        <v>0</v>
      </c>
      <c r="J118" s="32">
        <f t="shared" ref="J118:J123" si="731">M118+N118</f>
        <v>6130</v>
      </c>
      <c r="K118" s="40">
        <v>0</v>
      </c>
      <c r="L118" s="40">
        <v>0</v>
      </c>
      <c r="M118" s="32">
        <v>6130</v>
      </c>
      <c r="N118" s="40">
        <v>0</v>
      </c>
      <c r="O118" s="46">
        <f t="shared" si="716"/>
        <v>0</v>
      </c>
      <c r="P118" s="47">
        <v>0</v>
      </c>
      <c r="Q118" s="40">
        <v>0</v>
      </c>
      <c r="R118" s="40">
        <v>0</v>
      </c>
      <c r="S118" s="40">
        <v>0</v>
      </c>
      <c r="T118" s="46">
        <f t="shared" si="717"/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si="718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719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720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721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722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723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724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725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49.5" x14ac:dyDescent="0.25">
      <c r="A119" s="28" t="s">
        <v>122</v>
      </c>
      <c r="B119" s="12" t="s">
        <v>93</v>
      </c>
      <c r="C119" s="30" t="s">
        <v>24</v>
      </c>
      <c r="D119" s="30" t="s">
        <v>94</v>
      </c>
      <c r="E119" s="31">
        <f t="shared" ref="E119:E124" si="732">J119+O119+T119+Y119+AD119+AI119+AN119+AS119+AX119</f>
        <v>3984.3000000000006</v>
      </c>
      <c r="F119" s="31">
        <f t="shared" ref="F119" si="733">K119+P119+U119+Z119+AE119+AJ119+AO119+AT119+AY119</f>
        <v>0</v>
      </c>
      <c r="G119" s="31">
        <f t="shared" ref="G119" si="734">L119+Q119+V119+AA119+AF119+AK119+AP119+AU119+AZ119</f>
        <v>0</v>
      </c>
      <c r="H119" s="31">
        <f t="shared" ref="H119" si="735">M119+R119+W119+AB119+AG119+AL119+AQ119+AV119+BA119</f>
        <v>3944.5000000000005</v>
      </c>
      <c r="I119" s="31">
        <f t="shared" ref="I119" si="736">N119+S119+X119+AC119+AH119+AM119+AR119+AW119+BB119</f>
        <v>39.799999999999997</v>
      </c>
      <c r="J119" s="32">
        <f t="shared" si="731"/>
        <v>3984.3000000000006</v>
      </c>
      <c r="K119" s="40">
        <v>0</v>
      </c>
      <c r="L119" s="40">
        <v>0</v>
      </c>
      <c r="M119" s="32">
        <f>4297.6-353.1</f>
        <v>3944.5000000000005</v>
      </c>
      <c r="N119" s="25">
        <f>43.4-3.6</f>
        <v>39.799999999999997</v>
      </c>
      <c r="O119" s="46">
        <f t="shared" si="716"/>
        <v>0</v>
      </c>
      <c r="P119" s="47">
        <v>0</v>
      </c>
      <c r="Q119" s="40">
        <v>0</v>
      </c>
      <c r="R119" s="40">
        <v>0</v>
      </c>
      <c r="S119" s="40">
        <v>0</v>
      </c>
      <c r="T119" s="46">
        <f t="shared" si="717"/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si="718"/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si="719"/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si="720"/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si="721"/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si="722"/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si="723"/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si="724"/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si="725"/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32.25" customHeight="1" x14ac:dyDescent="0.25">
      <c r="A120" s="28" t="s">
        <v>123</v>
      </c>
      <c r="B120" s="14" t="s">
        <v>101</v>
      </c>
      <c r="C120" s="30" t="s">
        <v>24</v>
      </c>
      <c r="D120" s="30" t="s">
        <v>24</v>
      </c>
      <c r="E120" s="31">
        <f t="shared" si="732"/>
        <v>1916.8000000000002</v>
      </c>
      <c r="F120" s="31">
        <f t="shared" ref="F120" si="737">K120+P120+U120+Z120+AE120+AJ120+AO120+AT120+AY120</f>
        <v>0</v>
      </c>
      <c r="G120" s="31">
        <f t="shared" ref="G120" si="738">L120+Q120+V120+AA120+AF120+AK120+AP120+AU120+AZ120</f>
        <v>0</v>
      </c>
      <c r="H120" s="31">
        <f t="shared" ref="H120" si="739">M120+R120+W120+AB120+AG120+AL120+AQ120+AV120+BA120</f>
        <v>1916.8000000000002</v>
      </c>
      <c r="I120" s="31">
        <f t="shared" ref="I120" si="740">N120+S120+X120+AC120+AH120+AM120+AR120+AW120+BB120</f>
        <v>0</v>
      </c>
      <c r="J120" s="32">
        <f t="shared" si="731"/>
        <v>1916.8000000000002</v>
      </c>
      <c r="K120" s="40">
        <v>0</v>
      </c>
      <c r="L120" s="40">
        <v>0</v>
      </c>
      <c r="M120" s="32">
        <f>4510-2593.2</f>
        <v>1916.8000000000002</v>
      </c>
      <c r="N120" s="40">
        <v>0</v>
      </c>
      <c r="O120" s="46">
        <f t="shared" si="716"/>
        <v>0</v>
      </c>
      <c r="P120" s="47">
        <v>0</v>
      </c>
      <c r="Q120" s="40">
        <v>0</v>
      </c>
      <c r="R120" s="40">
        <v>0</v>
      </c>
      <c r="S120" s="40">
        <v>0</v>
      </c>
      <c r="T120" s="46">
        <f t="shared" si="717"/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si="718"/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si="719"/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si="720"/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si="721"/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si="722"/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si="723"/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si="724"/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si="725"/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50.25" customHeight="1" x14ac:dyDescent="0.25">
      <c r="A121" s="28" t="s">
        <v>196</v>
      </c>
      <c r="B121" s="14" t="s">
        <v>189</v>
      </c>
      <c r="C121" s="30" t="s">
        <v>24</v>
      </c>
      <c r="D121" s="30" t="s">
        <v>94</v>
      </c>
      <c r="E121" s="31">
        <f t="shared" si="732"/>
        <v>3152.8</v>
      </c>
      <c r="F121" s="31">
        <f t="shared" ref="F121" si="741">K121+P121+U121+Z121+AE121+AJ121+AO121+AT121+AY121</f>
        <v>0</v>
      </c>
      <c r="G121" s="31">
        <f t="shared" ref="G121" si="742">L121+Q121+V121+AA121+AF121+AK121+AP121+AU121+AZ121</f>
        <v>0</v>
      </c>
      <c r="H121" s="31">
        <f t="shared" ref="H121" si="743">M121+R121+W121+AB121+AG121+AL121+AQ121+AV121+BA121</f>
        <v>3121.3</v>
      </c>
      <c r="I121" s="31">
        <f t="shared" ref="I121" si="744">N121+S121+X121+AC121+AH121+AM121+AR121+AW121+BB121</f>
        <v>31.5</v>
      </c>
      <c r="J121" s="33">
        <f t="shared" si="731"/>
        <v>0</v>
      </c>
      <c r="K121" s="40">
        <v>0</v>
      </c>
      <c r="L121" s="40">
        <v>0</v>
      </c>
      <c r="M121" s="33">
        <v>0</v>
      </c>
      <c r="N121" s="40">
        <v>0</v>
      </c>
      <c r="O121" s="48">
        <f t="shared" ref="O121" si="745">SUM(P121:S121)</f>
        <v>3152.8</v>
      </c>
      <c r="P121" s="47">
        <v>0</v>
      </c>
      <c r="Q121" s="40">
        <v>0</v>
      </c>
      <c r="R121" s="41">
        <f>3622.3-501</f>
        <v>3121.3</v>
      </c>
      <c r="S121" s="41">
        <f>36.6-5.1</f>
        <v>31.5</v>
      </c>
      <c r="T121" s="46">
        <f t="shared" ref="T121" si="746">SUM(U121:X121)</f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ref="Y121" si="747">SUM(Z121:AC121)</f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ref="AD121" si="748">SUM(AE121:AH121)</f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ref="AI121" si="749">SUM(AJ121:AM121)</f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ref="AN121" si="750">SUM(AO121:AR121)</f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ref="AS121" si="751">SUM(AT121:AW121)</f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ref="AX121" si="752">SUM(AY121:BB121)</f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ref="BC121" si="753">SUM(BD121:BG121)</f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ref="BH121" si="754">SUM(BI121:BL121)</f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50.25" customHeight="1" x14ac:dyDescent="0.25">
      <c r="A122" s="28" t="s">
        <v>187</v>
      </c>
      <c r="B122" s="14" t="s">
        <v>190</v>
      </c>
      <c r="C122" s="30" t="s">
        <v>24</v>
      </c>
      <c r="D122" s="30" t="s">
        <v>94</v>
      </c>
      <c r="E122" s="31">
        <f t="shared" si="732"/>
        <v>3152.8</v>
      </c>
      <c r="F122" s="31">
        <f t="shared" ref="F122:F123" si="755">K122+P122+U122+Z122+AE122+AJ122+AO122+AT122+AY122</f>
        <v>0</v>
      </c>
      <c r="G122" s="31">
        <f t="shared" ref="G122:G123" si="756">L122+Q122+V122+AA122+AF122+AK122+AP122+AU122+AZ122</f>
        <v>0</v>
      </c>
      <c r="H122" s="31">
        <f t="shared" ref="H122:H123" si="757">M122+R122+W122+AB122+AG122+AL122+AQ122+AV122+BA122</f>
        <v>3121.3</v>
      </c>
      <c r="I122" s="31">
        <f t="shared" ref="I122:I123" si="758">N122+S122+X122+AC122+AH122+AM122+AR122+AW122+BB122</f>
        <v>31.5</v>
      </c>
      <c r="J122" s="33">
        <f t="shared" si="731"/>
        <v>0</v>
      </c>
      <c r="K122" s="40">
        <v>0</v>
      </c>
      <c r="L122" s="40">
        <v>0</v>
      </c>
      <c r="M122" s="33">
        <v>0</v>
      </c>
      <c r="N122" s="40">
        <v>0</v>
      </c>
      <c r="O122" s="48">
        <f t="shared" ref="O122:O123" si="759">SUM(P122:S122)</f>
        <v>3152.8</v>
      </c>
      <c r="P122" s="47">
        <v>0</v>
      </c>
      <c r="Q122" s="40">
        <v>0</v>
      </c>
      <c r="R122" s="41">
        <f>3622.3-501</f>
        <v>3121.3</v>
      </c>
      <c r="S122" s="41">
        <f>36.6-5.1</f>
        <v>31.5</v>
      </c>
      <c r="T122" s="46">
        <f t="shared" ref="T122:T123" si="760">SUM(U122:X122)</f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ref="Y122:Y123" si="761">SUM(Z122:AC122)</f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ref="AD122:AD123" si="762">SUM(AE122:AH122)</f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ref="AI122:AI123" si="763">SUM(AJ122:AM122)</f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ref="AN122:AN123" si="764">SUM(AO122:AR122)</f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ref="AS122:AS123" si="765">SUM(AT122:AW122)</f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ref="AX122:AX123" si="766">SUM(AY122:BB122)</f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ref="BC122:BC123" si="767">SUM(BD122:BG122)</f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ref="BH122:BH123" si="768">SUM(BI122:BL122)</f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50.25" customHeight="1" x14ac:dyDescent="0.25">
      <c r="A123" s="28" t="s">
        <v>188</v>
      </c>
      <c r="B123" s="14" t="s">
        <v>191</v>
      </c>
      <c r="C123" s="30" t="s">
        <v>24</v>
      </c>
      <c r="D123" s="30" t="s">
        <v>94</v>
      </c>
      <c r="E123" s="31">
        <f t="shared" si="732"/>
        <v>10916.7</v>
      </c>
      <c r="F123" s="31">
        <f t="shared" si="755"/>
        <v>0</v>
      </c>
      <c r="G123" s="31">
        <f t="shared" si="756"/>
        <v>0</v>
      </c>
      <c r="H123" s="31">
        <f t="shared" si="757"/>
        <v>10807.5</v>
      </c>
      <c r="I123" s="31">
        <f t="shared" si="758"/>
        <v>109.2</v>
      </c>
      <c r="J123" s="33">
        <f t="shared" si="731"/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 t="shared" si="759"/>
        <v>10916.7</v>
      </c>
      <c r="P123" s="47">
        <v>0</v>
      </c>
      <c r="Q123" s="40">
        <v>0</v>
      </c>
      <c r="R123" s="41">
        <v>10807.5</v>
      </c>
      <c r="S123" s="41">
        <v>109.2</v>
      </c>
      <c r="T123" s="46">
        <f t="shared" si="760"/>
        <v>0</v>
      </c>
      <c r="U123" s="47">
        <v>0</v>
      </c>
      <c r="V123" s="40">
        <v>0</v>
      </c>
      <c r="W123" s="40">
        <v>0</v>
      </c>
      <c r="X123" s="40">
        <v>0</v>
      </c>
      <c r="Y123" s="46">
        <f t="shared" si="761"/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si="762"/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si="763"/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si="764"/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si="765"/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si="766"/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si="767"/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si="768"/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75.75" customHeight="1" x14ac:dyDescent="0.25">
      <c r="A124" s="28" t="s">
        <v>199</v>
      </c>
      <c r="B124" s="14" t="s">
        <v>200</v>
      </c>
      <c r="C124" s="30" t="s">
        <v>24</v>
      </c>
      <c r="D124" s="30" t="s">
        <v>38</v>
      </c>
      <c r="E124" s="31">
        <f t="shared" si="732"/>
        <v>9245</v>
      </c>
      <c r="F124" s="31">
        <f t="shared" ref="F124" si="769">K124+P124+U124+Z124+AE124+AJ124+AO124+AT124+AY124</f>
        <v>0</v>
      </c>
      <c r="G124" s="31">
        <f t="shared" ref="G124" si="770">L124+Q124+V124+AA124+AF124+AK124+AP124+AU124+AZ124</f>
        <v>0</v>
      </c>
      <c r="H124" s="31">
        <f t="shared" ref="H124" si="771">M124+R124+W124+AB124+AG124+AL124+AQ124+AV124+BA124</f>
        <v>9245</v>
      </c>
      <c r="I124" s="31">
        <f t="shared" ref="I124:I130" si="772">N124+S124+X124+AC124+AH124+AM124+AR124+AW124+BB124</f>
        <v>0</v>
      </c>
      <c r="J124" s="33">
        <f t="shared" ref="J124:J127" si="773">M124+N124</f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 t="shared" ref="O124" si="774">SUM(P124:S124)</f>
        <v>9245</v>
      </c>
      <c r="P124" s="47">
        <v>0</v>
      </c>
      <c r="Q124" s="40">
        <v>0</v>
      </c>
      <c r="R124" s="41">
        <f>9578.8-333.8</f>
        <v>9245</v>
      </c>
      <c r="S124" s="41">
        <v>0</v>
      </c>
      <c r="T124" s="46">
        <f t="shared" ref="T124" si="775">SUM(U124:X124)</f>
        <v>0</v>
      </c>
      <c r="U124" s="47">
        <v>0</v>
      </c>
      <c r="V124" s="40">
        <v>0</v>
      </c>
      <c r="W124" s="40">
        <v>0</v>
      </c>
      <c r="X124" s="40">
        <v>0</v>
      </c>
      <c r="Y124" s="46">
        <f t="shared" ref="Y124" si="776">SUM(Z124:AC124)</f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ref="AD124" si="777">SUM(AE124:AH124)</f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ref="AI124" si="778">SUM(AJ124:AM124)</f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ref="AN124" si="779">SUM(AO124:AR124)</f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ref="AS124" si="780">SUM(AT124:AW124)</f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ref="AX124" si="781">SUM(AY124:BB124)</f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ref="BC124" si="782">SUM(BD124:BG124)</f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ref="BH124" si="783">SUM(BI124:BL124)</f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58.5" customHeight="1" x14ac:dyDescent="0.25">
      <c r="A125" s="28" t="s">
        <v>203</v>
      </c>
      <c r="B125" s="14" t="s">
        <v>202</v>
      </c>
      <c r="C125" s="30" t="s">
        <v>24</v>
      </c>
      <c r="D125" s="30" t="s">
        <v>24</v>
      </c>
      <c r="E125" s="31">
        <f>O125</f>
        <v>1503</v>
      </c>
      <c r="F125" s="31">
        <f t="shared" ref="F125:H127" si="784">P125</f>
        <v>0</v>
      </c>
      <c r="G125" s="31">
        <f t="shared" si="784"/>
        <v>0</v>
      </c>
      <c r="H125" s="31">
        <f t="shared" si="784"/>
        <v>1503</v>
      </c>
      <c r="I125" s="31">
        <f t="shared" si="772"/>
        <v>0</v>
      </c>
      <c r="J125" s="33">
        <f t="shared" si="773"/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>R125</f>
        <v>1503</v>
      </c>
      <c r="P125" s="47"/>
      <c r="Q125" s="40">
        <v>0</v>
      </c>
      <c r="R125" s="41">
        <f>1880-377</f>
        <v>1503</v>
      </c>
      <c r="S125" s="41">
        <v>0</v>
      </c>
      <c r="T125" s="46">
        <f t="shared" ref="T125:T127" si="785">SUM(U125:X125)</f>
        <v>0</v>
      </c>
      <c r="U125" s="47">
        <v>0</v>
      </c>
      <c r="V125" s="40">
        <v>0</v>
      </c>
      <c r="W125" s="40">
        <v>0</v>
      </c>
      <c r="X125" s="40">
        <v>0</v>
      </c>
      <c r="Y125" s="46">
        <f t="shared" ref="Y125:Y127" si="786">SUM(Z125:AC125)</f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ref="AD125:AD127" si="787">SUM(AE125:AH125)</f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ref="AI125:AI127" si="788">SUM(AJ125:AM125)</f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ref="AN125:AN127" si="789">SUM(AO125:AR125)</f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ref="AS125:AS127" si="790">SUM(AT125:AW125)</f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ref="AX125:AX127" si="791">SUM(AY125:BB125)</f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ref="BC125:BC127" si="792">SUM(BD125:BG125)</f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ref="BH125:BH127" si="793">SUM(BI125:BL125)</f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58.5" customHeight="1" x14ac:dyDescent="0.25">
      <c r="A126" s="28" t="s">
        <v>204</v>
      </c>
      <c r="B126" s="14" t="s">
        <v>209</v>
      </c>
      <c r="C126" s="30" t="s">
        <v>24</v>
      </c>
      <c r="D126" s="30" t="s">
        <v>24</v>
      </c>
      <c r="E126" s="31">
        <f>O126</f>
        <v>5315.6</v>
      </c>
      <c r="F126" s="31"/>
      <c r="G126" s="31">
        <f t="shared" si="784"/>
        <v>0</v>
      </c>
      <c r="H126" s="31">
        <f t="shared" si="784"/>
        <v>5315.6</v>
      </c>
      <c r="I126" s="31">
        <f t="shared" si="772"/>
        <v>0</v>
      </c>
      <c r="J126" s="33">
        <f t="shared" si="773"/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>R126</f>
        <v>5315.6</v>
      </c>
      <c r="P126" s="47"/>
      <c r="Q126" s="40">
        <v>0</v>
      </c>
      <c r="R126" s="41">
        <f>5480-164.4</f>
        <v>5315.6</v>
      </c>
      <c r="S126" s="41">
        <v>0</v>
      </c>
      <c r="T126" s="46">
        <f t="shared" si="785"/>
        <v>0</v>
      </c>
      <c r="U126" s="47">
        <v>0</v>
      </c>
      <c r="V126" s="40">
        <v>0</v>
      </c>
      <c r="W126" s="40">
        <v>0</v>
      </c>
      <c r="X126" s="40">
        <v>0</v>
      </c>
      <c r="Y126" s="46">
        <f t="shared" si="786"/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si="787"/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si="788"/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si="789"/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si="790"/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si="791"/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si="792"/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si="793"/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43.5" customHeight="1" x14ac:dyDescent="0.25">
      <c r="A127" s="28" t="s">
        <v>212</v>
      </c>
      <c r="B127" s="14" t="s">
        <v>219</v>
      </c>
      <c r="C127" s="30" t="s">
        <v>24</v>
      </c>
      <c r="D127" s="30" t="s">
        <v>94</v>
      </c>
      <c r="E127" s="31">
        <f>SUM(G127:I127)</f>
        <v>3725.2</v>
      </c>
      <c r="F127" s="31"/>
      <c r="G127" s="31">
        <f t="shared" si="784"/>
        <v>0</v>
      </c>
      <c r="H127" s="31">
        <f t="shared" ref="H127" si="794">R127</f>
        <v>3688</v>
      </c>
      <c r="I127" s="31">
        <f t="shared" si="772"/>
        <v>37.200000000000003</v>
      </c>
      <c r="J127" s="33">
        <f t="shared" si="773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 t="shared" ref="O127" si="795">SUM(P127:S127)</f>
        <v>3725.2</v>
      </c>
      <c r="P127" s="47"/>
      <c r="Q127" s="40">
        <v>0</v>
      </c>
      <c r="R127" s="41">
        <f>3922.1-234.1</f>
        <v>3688</v>
      </c>
      <c r="S127" s="41">
        <f>39.6-2.4</f>
        <v>37.200000000000003</v>
      </c>
      <c r="T127" s="46">
        <f t="shared" si="785"/>
        <v>0</v>
      </c>
      <c r="U127" s="47">
        <v>0</v>
      </c>
      <c r="V127" s="40">
        <v>0</v>
      </c>
      <c r="W127" s="40">
        <v>0</v>
      </c>
      <c r="X127" s="40">
        <v>0</v>
      </c>
      <c r="Y127" s="46">
        <f t="shared" si="786"/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si="787"/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si="788"/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si="789"/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si="790"/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si="791"/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si="792"/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si="793"/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52.5" customHeight="1" x14ac:dyDescent="0.25">
      <c r="A128" s="28" t="s">
        <v>224</v>
      </c>
      <c r="B128" s="14" t="s">
        <v>304</v>
      </c>
      <c r="C128" s="30" t="s">
        <v>24</v>
      </c>
      <c r="D128" s="30" t="s">
        <v>94</v>
      </c>
      <c r="E128" s="31">
        <f t="shared" ref="E128:E130" si="796">SUM(G128:I128)</f>
        <v>10437.4</v>
      </c>
      <c r="F128" s="31"/>
      <c r="G128" s="31">
        <f t="shared" ref="G128:G129" si="797">Q128</f>
        <v>0</v>
      </c>
      <c r="H128" s="31">
        <f t="shared" ref="H128:H130" si="798">M128+R128+W128+AB128+AG128+AL128+AQ128+AV128+BA128</f>
        <v>10333</v>
      </c>
      <c r="I128" s="31">
        <f t="shared" si="772"/>
        <v>104.4</v>
      </c>
      <c r="J128" s="33">
        <f t="shared" ref="J128:J129" si="799">M128+N128</f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 t="shared" ref="O128:O129" si="800">SUM(P128:S128)</f>
        <v>0</v>
      </c>
      <c r="P128" s="47"/>
      <c r="Q128" s="40">
        <v>0</v>
      </c>
      <c r="R128" s="41">
        <v>0</v>
      </c>
      <c r="S128" s="41">
        <v>0</v>
      </c>
      <c r="T128" s="48">
        <f>SUM(U128:X128)</f>
        <v>10437.4</v>
      </c>
      <c r="U128" s="48">
        <v>0</v>
      </c>
      <c r="V128" s="41">
        <v>0</v>
      </c>
      <c r="W128" s="41">
        <v>10333</v>
      </c>
      <c r="X128" s="41">
        <v>104.4</v>
      </c>
      <c r="Y128" s="46">
        <f t="shared" ref="Y128:Y129" si="801">SUM(Z128:AC128)</f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ref="AD128:AD129" si="802">SUM(AE128:AH128)</f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ref="AI128:AI129" si="803">SUM(AJ128:AM128)</f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ref="AN128:AN129" si="804">SUM(AO128:AR128)</f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ref="AS128:AS129" si="805">SUM(AT128:AW128)</f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ref="AX128:AX129" si="806">SUM(AY128:BB128)</f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ref="BC128:BC129" si="807">SUM(BD128:BG128)</f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ref="BH128:BH129" si="808">SUM(BI128:BL128)</f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43.5" customHeight="1" x14ac:dyDescent="0.25">
      <c r="A129" s="28" t="s">
        <v>225</v>
      </c>
      <c r="B129" s="14" t="s">
        <v>305</v>
      </c>
      <c r="C129" s="30" t="s">
        <v>24</v>
      </c>
      <c r="D129" s="30" t="s">
        <v>94</v>
      </c>
      <c r="E129" s="31">
        <f t="shared" si="796"/>
        <v>7675</v>
      </c>
      <c r="F129" s="31"/>
      <c r="G129" s="31">
        <f t="shared" si="797"/>
        <v>0</v>
      </c>
      <c r="H129" s="31">
        <f t="shared" si="798"/>
        <v>7598.3</v>
      </c>
      <c r="I129" s="31">
        <f t="shared" si="772"/>
        <v>76.7</v>
      </c>
      <c r="J129" s="33">
        <f t="shared" si="799"/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 t="shared" si="800"/>
        <v>0</v>
      </c>
      <c r="P129" s="47"/>
      <c r="Q129" s="40">
        <v>0</v>
      </c>
      <c r="R129" s="41">
        <v>0</v>
      </c>
      <c r="S129" s="41">
        <v>0</v>
      </c>
      <c r="T129" s="48">
        <f>SUM(U129:X129)</f>
        <v>7675</v>
      </c>
      <c r="U129" s="48">
        <v>0</v>
      </c>
      <c r="V129" s="41">
        <v>0</v>
      </c>
      <c r="W129" s="41">
        <v>7598.3</v>
      </c>
      <c r="X129" s="41">
        <v>76.7</v>
      </c>
      <c r="Y129" s="46">
        <f t="shared" si="801"/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si="802"/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si="803"/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si="804"/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si="805"/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si="806"/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si="807"/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si="808"/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43.5" customHeight="1" x14ac:dyDescent="0.25">
      <c r="A130" s="28" t="s">
        <v>226</v>
      </c>
      <c r="B130" s="65" t="s">
        <v>270</v>
      </c>
      <c r="C130" s="61" t="s">
        <v>24</v>
      </c>
      <c r="D130" s="30" t="s">
        <v>24</v>
      </c>
      <c r="E130" s="31">
        <f t="shared" si="796"/>
        <v>6248.7</v>
      </c>
      <c r="F130" s="31">
        <f t="shared" ref="F130" si="809">K130+P130+U130+Z130+AE130+AJ130+AO130+AT130+AY130</f>
        <v>0</v>
      </c>
      <c r="G130" s="31">
        <f>L130+Q130+V130+AA130+AF130+AK130+AP130+AU130+AZ130</f>
        <v>5936.2</v>
      </c>
      <c r="H130" s="31">
        <f t="shared" si="798"/>
        <v>312.5</v>
      </c>
      <c r="I130" s="31">
        <f t="shared" si="772"/>
        <v>0</v>
      </c>
      <c r="J130" s="33">
        <f t="shared" ref="J130:J138" si="810">M130+N130</f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 t="shared" ref="O130:O134" si="811">SUM(P130:S130)</f>
        <v>0</v>
      </c>
      <c r="P130" s="47"/>
      <c r="Q130" s="40">
        <v>0</v>
      </c>
      <c r="R130" s="41">
        <v>0</v>
      </c>
      <c r="S130" s="41">
        <v>0</v>
      </c>
      <c r="T130" s="48">
        <f t="shared" ref="T130:T134" si="812">SUM(U130:X130)</f>
        <v>6248.7</v>
      </c>
      <c r="U130" s="47">
        <v>0</v>
      </c>
      <c r="V130" s="66">
        <v>5936.2</v>
      </c>
      <c r="W130" s="66">
        <v>312.5</v>
      </c>
      <c r="X130" s="62">
        <v>0</v>
      </c>
      <c r="Y130" s="46">
        <f t="shared" ref="Y130:Y134" si="813">SUM(Z130:AC130)</f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ref="AD130:AD134" si="814">SUM(AE130:AH130)</f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ref="AI130:AI134" si="815">SUM(AJ130:AM130)</f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ref="AN130:AN134" si="816">SUM(AO130:AR130)</f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ref="AS130:AS134" si="817">SUM(AT130:AW130)</f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ref="AX130:AX134" si="818">SUM(AY130:BB130)</f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ref="BC130:BC134" si="819">SUM(BD130:BG130)</f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ref="BH130:BH134" si="820">SUM(BI130:BL130)</f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227</v>
      </c>
      <c r="B131" s="65" t="s">
        <v>271</v>
      </c>
      <c r="C131" s="61" t="s">
        <v>24</v>
      </c>
      <c r="D131" s="30" t="s">
        <v>24</v>
      </c>
      <c r="E131" s="31">
        <f t="shared" ref="E131:E138" si="821">J131+O131+T131+Y131+AD131+AI131+AN131+AS131+AX131</f>
        <v>6248.7</v>
      </c>
      <c r="F131" s="31">
        <f t="shared" ref="F131:F138" si="822">K131+P131+U131+Z131+AE131+AJ131+AO131+AT131+AY131</f>
        <v>0</v>
      </c>
      <c r="G131" s="31">
        <f t="shared" ref="G131:G134" si="823">L131+Q131+V131+AA131+AF131+AK131+AP131+AU131+AZ131</f>
        <v>5936.2</v>
      </c>
      <c r="H131" s="31">
        <f t="shared" ref="H131:H138" si="824">M131+R131+W131+AB131+AG131+AL131+AQ131+AV131+BA131</f>
        <v>312.5</v>
      </c>
      <c r="I131" s="31">
        <f t="shared" ref="I131:I138" si="825">N131+S131+X131+AC131+AH131+AM131+AR131+AW131+BB131</f>
        <v>0</v>
      </c>
      <c r="J131" s="33">
        <f t="shared" si="810"/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si="811"/>
        <v>0</v>
      </c>
      <c r="P131" s="47"/>
      <c r="Q131" s="40">
        <v>0</v>
      </c>
      <c r="R131" s="41">
        <v>0</v>
      </c>
      <c r="S131" s="41">
        <v>0</v>
      </c>
      <c r="T131" s="48">
        <f t="shared" si="812"/>
        <v>6248.7</v>
      </c>
      <c r="U131" s="47">
        <v>0</v>
      </c>
      <c r="V131" s="66">
        <v>5936.2</v>
      </c>
      <c r="W131" s="66">
        <v>312.5</v>
      </c>
      <c r="X131" s="62">
        <v>0</v>
      </c>
      <c r="Y131" s="46">
        <f t="shared" si="813"/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si="814"/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si="815"/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si="816"/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si="817"/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si="818"/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si="819"/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si="820"/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43.5" customHeight="1" x14ac:dyDescent="0.25">
      <c r="A132" s="28" t="s">
        <v>228</v>
      </c>
      <c r="B132" s="65" t="s">
        <v>229</v>
      </c>
      <c r="C132" s="61" t="s">
        <v>24</v>
      </c>
      <c r="D132" s="30" t="s">
        <v>24</v>
      </c>
      <c r="E132" s="31">
        <f t="shared" si="821"/>
        <v>6058.7</v>
      </c>
      <c r="F132" s="31">
        <f t="shared" si="822"/>
        <v>0</v>
      </c>
      <c r="G132" s="31">
        <f t="shared" si="823"/>
        <v>5755.7</v>
      </c>
      <c r="H132" s="31">
        <f t="shared" si="824"/>
        <v>303</v>
      </c>
      <c r="I132" s="31">
        <f t="shared" si="825"/>
        <v>0</v>
      </c>
      <c r="J132" s="33">
        <f t="shared" si="810"/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si="811"/>
        <v>0</v>
      </c>
      <c r="P132" s="47"/>
      <c r="Q132" s="40">
        <v>0</v>
      </c>
      <c r="R132" s="41">
        <v>0</v>
      </c>
      <c r="S132" s="41">
        <v>0</v>
      </c>
      <c r="T132" s="48">
        <f t="shared" si="812"/>
        <v>6058.7</v>
      </c>
      <c r="U132" s="47">
        <v>0</v>
      </c>
      <c r="V132" s="66">
        <v>5755.7</v>
      </c>
      <c r="W132" s="66">
        <v>303</v>
      </c>
      <c r="X132" s="62">
        <v>0</v>
      </c>
      <c r="Y132" s="46">
        <f t="shared" si="813"/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si="814"/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si="815"/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si="816"/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si="817"/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si="818"/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si="819"/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si="820"/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269</v>
      </c>
      <c r="B133" s="65" t="s">
        <v>272</v>
      </c>
      <c r="C133" s="61" t="s">
        <v>24</v>
      </c>
      <c r="D133" s="30" t="s">
        <v>24</v>
      </c>
      <c r="E133" s="31">
        <f t="shared" si="821"/>
        <v>6058.7</v>
      </c>
      <c r="F133" s="31">
        <f t="shared" si="822"/>
        <v>0</v>
      </c>
      <c r="G133" s="31">
        <f t="shared" si="823"/>
        <v>5755.7</v>
      </c>
      <c r="H133" s="31">
        <f t="shared" si="824"/>
        <v>303</v>
      </c>
      <c r="I133" s="31">
        <f t="shared" si="825"/>
        <v>0</v>
      </c>
      <c r="J133" s="33">
        <f t="shared" si="810"/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si="811"/>
        <v>0</v>
      </c>
      <c r="P133" s="47"/>
      <c r="Q133" s="40">
        <v>0</v>
      </c>
      <c r="R133" s="41">
        <v>0</v>
      </c>
      <c r="S133" s="41">
        <v>0</v>
      </c>
      <c r="T133" s="48">
        <f t="shared" si="812"/>
        <v>6058.7</v>
      </c>
      <c r="U133" s="47">
        <v>0</v>
      </c>
      <c r="V133" s="66">
        <v>5755.7</v>
      </c>
      <c r="W133" s="66">
        <v>303</v>
      </c>
      <c r="X133" s="62">
        <v>0</v>
      </c>
      <c r="Y133" s="46">
        <f t="shared" si="813"/>
        <v>0</v>
      </c>
      <c r="Z133" s="47">
        <v>0</v>
      </c>
      <c r="AA133" s="40">
        <v>0</v>
      </c>
      <c r="AB133" s="40">
        <v>0</v>
      </c>
      <c r="AC133" s="40">
        <v>0</v>
      </c>
      <c r="AD133" s="46">
        <f t="shared" si="814"/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si="815"/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si="816"/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si="817"/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si="818"/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si="819"/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si="820"/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273</v>
      </c>
      <c r="B134" s="65" t="s">
        <v>230</v>
      </c>
      <c r="C134" s="61" t="s">
        <v>24</v>
      </c>
      <c r="D134" s="30" t="s">
        <v>24</v>
      </c>
      <c r="E134" s="31">
        <f t="shared" si="821"/>
        <v>6248.7</v>
      </c>
      <c r="F134" s="31">
        <f t="shared" si="822"/>
        <v>0</v>
      </c>
      <c r="G134" s="31">
        <f t="shared" si="823"/>
        <v>5936.2</v>
      </c>
      <c r="H134" s="31">
        <f t="shared" si="824"/>
        <v>312.5</v>
      </c>
      <c r="I134" s="31">
        <f t="shared" si="825"/>
        <v>0</v>
      </c>
      <c r="J134" s="33">
        <f t="shared" si="810"/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si="811"/>
        <v>0</v>
      </c>
      <c r="P134" s="47"/>
      <c r="Q134" s="40">
        <v>0</v>
      </c>
      <c r="R134" s="41">
        <v>0</v>
      </c>
      <c r="S134" s="41">
        <v>0</v>
      </c>
      <c r="T134" s="48">
        <f t="shared" si="812"/>
        <v>6248.7</v>
      </c>
      <c r="U134" s="47">
        <v>0</v>
      </c>
      <c r="V134" s="66">
        <v>5936.2</v>
      </c>
      <c r="W134" s="66">
        <v>312.5</v>
      </c>
      <c r="X134" s="62">
        <v>0</v>
      </c>
      <c r="Y134" s="46">
        <f t="shared" si="813"/>
        <v>0</v>
      </c>
      <c r="Z134" s="47">
        <v>0</v>
      </c>
      <c r="AA134" s="40">
        <v>0</v>
      </c>
      <c r="AB134" s="40">
        <v>0</v>
      </c>
      <c r="AC134" s="40">
        <v>0</v>
      </c>
      <c r="AD134" s="46">
        <f t="shared" si="814"/>
        <v>0</v>
      </c>
      <c r="AE134" s="47">
        <v>0</v>
      </c>
      <c r="AF134" s="40">
        <v>0</v>
      </c>
      <c r="AG134" s="40">
        <v>0</v>
      </c>
      <c r="AH134" s="40">
        <v>0</v>
      </c>
      <c r="AI134" s="46">
        <f t="shared" si="815"/>
        <v>0</v>
      </c>
      <c r="AJ134" s="47">
        <v>0</v>
      </c>
      <c r="AK134" s="40">
        <v>0</v>
      </c>
      <c r="AL134" s="40">
        <v>0</v>
      </c>
      <c r="AM134" s="40">
        <v>0</v>
      </c>
      <c r="AN134" s="46">
        <f t="shared" si="816"/>
        <v>0</v>
      </c>
      <c r="AO134" s="47">
        <v>0</v>
      </c>
      <c r="AP134" s="40">
        <v>0</v>
      </c>
      <c r="AQ134" s="40">
        <v>0</v>
      </c>
      <c r="AR134" s="40">
        <v>0</v>
      </c>
      <c r="AS134" s="46">
        <f t="shared" si="817"/>
        <v>0</v>
      </c>
      <c r="AT134" s="47">
        <v>0</v>
      </c>
      <c r="AU134" s="40">
        <v>0</v>
      </c>
      <c r="AV134" s="40">
        <v>0</v>
      </c>
      <c r="AW134" s="40">
        <v>0</v>
      </c>
      <c r="AX134" s="46">
        <f t="shared" si="818"/>
        <v>0</v>
      </c>
      <c r="AY134" s="47">
        <v>0</v>
      </c>
      <c r="AZ134" s="40">
        <v>0</v>
      </c>
      <c r="BA134" s="40">
        <v>0</v>
      </c>
      <c r="BB134" s="40">
        <v>0</v>
      </c>
      <c r="BC134" s="46">
        <f t="shared" si="819"/>
        <v>0</v>
      </c>
      <c r="BD134" s="47">
        <v>0</v>
      </c>
      <c r="BE134" s="40">
        <v>0</v>
      </c>
      <c r="BF134" s="40">
        <v>0</v>
      </c>
      <c r="BG134" s="40">
        <v>0</v>
      </c>
      <c r="BH134" s="46">
        <f t="shared" si="820"/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43.5" customHeight="1" x14ac:dyDescent="0.25">
      <c r="A135" s="28" t="s">
        <v>274</v>
      </c>
      <c r="B135" s="65" t="s">
        <v>275</v>
      </c>
      <c r="C135" s="61" t="s">
        <v>24</v>
      </c>
      <c r="D135" s="30" t="s">
        <v>24</v>
      </c>
      <c r="E135" s="31">
        <f t="shared" ref="E135" si="826">J135+O135+T135+Y135+AD135+AI135+AN135+AS135+AX135</f>
        <v>6058.7</v>
      </c>
      <c r="F135" s="31">
        <f t="shared" ref="F135" si="827">K135+P135+U135+Z135+AE135+AJ135+AO135+AT135+AY135</f>
        <v>0</v>
      </c>
      <c r="G135" s="31">
        <f t="shared" ref="G135" si="828">L135+Q135+V135+AA135+AF135+AK135+AP135+AU135+AZ135</f>
        <v>5755.7</v>
      </c>
      <c r="H135" s="31">
        <f t="shared" ref="H135" si="829">M135+R135+W135+AB135+AG135+AL135+AQ135+AV135+BA135</f>
        <v>303</v>
      </c>
      <c r="I135" s="31">
        <f t="shared" ref="I135" si="830">N135+S135+X135+AC135+AH135+AM135+AR135+AW135+BB135</f>
        <v>0</v>
      </c>
      <c r="J135" s="33">
        <f t="shared" ref="J135" si="831">M135+N135</f>
        <v>0</v>
      </c>
      <c r="K135" s="40">
        <v>0</v>
      </c>
      <c r="L135" s="40">
        <v>0</v>
      </c>
      <c r="M135" s="33">
        <v>0</v>
      </c>
      <c r="N135" s="40">
        <v>0</v>
      </c>
      <c r="O135" s="48">
        <f t="shared" ref="O135" si="832">SUM(P135:S135)</f>
        <v>0</v>
      </c>
      <c r="P135" s="47"/>
      <c r="Q135" s="40">
        <v>0</v>
      </c>
      <c r="R135" s="41">
        <v>0</v>
      </c>
      <c r="S135" s="41">
        <v>0</v>
      </c>
      <c r="T135" s="48">
        <f t="shared" ref="T135" si="833">SUM(U135:X135)</f>
        <v>6058.7</v>
      </c>
      <c r="U135" s="47">
        <v>0</v>
      </c>
      <c r="V135" s="66">
        <v>5755.7</v>
      </c>
      <c r="W135" s="66">
        <v>303</v>
      </c>
      <c r="X135" s="62">
        <v>0</v>
      </c>
      <c r="Y135" s="46">
        <f t="shared" ref="Y135" si="834">SUM(Z135:AC135)</f>
        <v>0</v>
      </c>
      <c r="Z135" s="47">
        <v>0</v>
      </c>
      <c r="AA135" s="40">
        <v>0</v>
      </c>
      <c r="AB135" s="40">
        <v>0</v>
      </c>
      <c r="AC135" s="40">
        <v>0</v>
      </c>
      <c r="AD135" s="46">
        <f t="shared" ref="AD135" si="835">SUM(AE135:AH135)</f>
        <v>0</v>
      </c>
      <c r="AE135" s="47">
        <v>0</v>
      </c>
      <c r="AF135" s="40">
        <v>0</v>
      </c>
      <c r="AG135" s="40">
        <v>0</v>
      </c>
      <c r="AH135" s="40">
        <v>0</v>
      </c>
      <c r="AI135" s="46">
        <f t="shared" ref="AI135" si="836">SUM(AJ135:AM135)</f>
        <v>0</v>
      </c>
      <c r="AJ135" s="47">
        <v>0</v>
      </c>
      <c r="AK135" s="40">
        <v>0</v>
      </c>
      <c r="AL135" s="40">
        <v>0</v>
      </c>
      <c r="AM135" s="40">
        <v>0</v>
      </c>
      <c r="AN135" s="46">
        <f t="shared" ref="AN135" si="837">SUM(AO135:AR135)</f>
        <v>0</v>
      </c>
      <c r="AO135" s="47">
        <v>0</v>
      </c>
      <c r="AP135" s="40">
        <v>0</v>
      </c>
      <c r="AQ135" s="40">
        <v>0</v>
      </c>
      <c r="AR135" s="40">
        <v>0</v>
      </c>
      <c r="AS135" s="46">
        <f t="shared" ref="AS135" si="838">SUM(AT135:AW135)</f>
        <v>0</v>
      </c>
      <c r="AT135" s="47">
        <v>0</v>
      </c>
      <c r="AU135" s="40">
        <v>0</v>
      </c>
      <c r="AV135" s="40">
        <v>0</v>
      </c>
      <c r="AW135" s="40">
        <v>0</v>
      </c>
      <c r="AX135" s="46">
        <f t="shared" ref="AX135" si="839">SUM(AY135:BB135)</f>
        <v>0</v>
      </c>
      <c r="AY135" s="47">
        <v>0</v>
      </c>
      <c r="AZ135" s="40">
        <v>0</v>
      </c>
      <c r="BA135" s="40">
        <v>0</v>
      </c>
      <c r="BB135" s="40">
        <v>0</v>
      </c>
      <c r="BC135" s="46">
        <f t="shared" ref="BC135" si="840">SUM(BD135:BG135)</f>
        <v>0</v>
      </c>
      <c r="BD135" s="47">
        <v>0</v>
      </c>
      <c r="BE135" s="40">
        <v>0</v>
      </c>
      <c r="BF135" s="40">
        <v>0</v>
      </c>
      <c r="BG135" s="40">
        <v>0</v>
      </c>
      <c r="BH135" s="46">
        <f t="shared" ref="BH135" si="841">SUM(BI135:BL135)</f>
        <v>0</v>
      </c>
      <c r="BI135" s="47">
        <v>0</v>
      </c>
      <c r="BJ135" s="40">
        <v>0</v>
      </c>
      <c r="BK135" s="40">
        <v>0</v>
      </c>
      <c r="BL135" s="40">
        <v>0</v>
      </c>
    </row>
    <row r="136" spans="1:64" ht="43.5" customHeight="1" x14ac:dyDescent="0.25">
      <c r="A136" s="28" t="s">
        <v>299</v>
      </c>
      <c r="B136" s="65" t="s">
        <v>279</v>
      </c>
      <c r="C136" s="61" t="s">
        <v>24</v>
      </c>
      <c r="D136" s="30" t="s">
        <v>24</v>
      </c>
      <c r="E136" s="31">
        <f t="shared" ref="E136" si="842">J136+O136+T136+Y136+AD136+AI136+AN136+AS136+AX136</f>
        <v>5888.7</v>
      </c>
      <c r="F136" s="31">
        <f t="shared" ref="F136" si="843">K136+P136+U136+Z136+AE136+AJ136+AO136+AT136+AY136</f>
        <v>0</v>
      </c>
      <c r="G136" s="31">
        <f t="shared" ref="G136" si="844">L136+Q136+V136+AA136+AF136+AK136+AP136+AU136+AZ136</f>
        <v>0</v>
      </c>
      <c r="H136" s="31">
        <f t="shared" ref="H136" si="845">M136+R136+W136+AB136+AG136+AL136+AQ136+AV136+BA136</f>
        <v>5888.7</v>
      </c>
      <c r="I136" s="31">
        <f t="shared" ref="I136" si="846">N136+S136+X136+AC136+AH136+AM136+AR136+AW136+BB136</f>
        <v>0</v>
      </c>
      <c r="J136" s="33">
        <f t="shared" ref="J136" si="847">M136+N136</f>
        <v>0</v>
      </c>
      <c r="K136" s="40">
        <v>0</v>
      </c>
      <c r="L136" s="40">
        <v>0</v>
      </c>
      <c r="M136" s="33">
        <v>0</v>
      </c>
      <c r="N136" s="40">
        <v>0</v>
      </c>
      <c r="O136" s="48">
        <f t="shared" ref="O136" si="848">SUM(P136:S136)</f>
        <v>0</v>
      </c>
      <c r="P136" s="47"/>
      <c r="Q136" s="40">
        <v>0</v>
      </c>
      <c r="R136" s="41">
        <v>0</v>
      </c>
      <c r="S136" s="41">
        <v>0</v>
      </c>
      <c r="T136" s="48">
        <f t="shared" ref="T136" si="849">SUM(U136:X136)</f>
        <v>5888.7</v>
      </c>
      <c r="U136" s="47">
        <v>0</v>
      </c>
      <c r="V136" s="66">
        <v>0</v>
      </c>
      <c r="W136" s="66">
        <v>5888.7</v>
      </c>
      <c r="X136" s="62">
        <v>0</v>
      </c>
      <c r="Y136" s="46">
        <f t="shared" ref="Y136" si="850">SUM(Z136:AC136)</f>
        <v>0</v>
      </c>
      <c r="Z136" s="47">
        <v>0</v>
      </c>
      <c r="AA136" s="40">
        <v>0</v>
      </c>
      <c r="AB136" s="40">
        <v>0</v>
      </c>
      <c r="AC136" s="40">
        <v>0</v>
      </c>
      <c r="AD136" s="46">
        <f t="shared" ref="AD136" si="851">SUM(AE136:AH136)</f>
        <v>0</v>
      </c>
      <c r="AE136" s="47">
        <v>0</v>
      </c>
      <c r="AF136" s="40">
        <v>0</v>
      </c>
      <c r="AG136" s="40">
        <v>0</v>
      </c>
      <c r="AH136" s="40">
        <v>0</v>
      </c>
      <c r="AI136" s="46">
        <f t="shared" ref="AI136" si="852">SUM(AJ136:AM136)</f>
        <v>0</v>
      </c>
      <c r="AJ136" s="47">
        <v>0</v>
      </c>
      <c r="AK136" s="40">
        <v>0</v>
      </c>
      <c r="AL136" s="40">
        <v>0</v>
      </c>
      <c r="AM136" s="40">
        <v>0</v>
      </c>
      <c r="AN136" s="46">
        <f t="shared" ref="AN136" si="853">SUM(AO136:AR136)</f>
        <v>0</v>
      </c>
      <c r="AO136" s="47">
        <v>0</v>
      </c>
      <c r="AP136" s="40">
        <v>0</v>
      </c>
      <c r="AQ136" s="40">
        <v>0</v>
      </c>
      <c r="AR136" s="40">
        <v>0</v>
      </c>
      <c r="AS136" s="46">
        <f t="shared" ref="AS136" si="854">SUM(AT136:AW136)</f>
        <v>0</v>
      </c>
      <c r="AT136" s="47">
        <v>0</v>
      </c>
      <c r="AU136" s="40">
        <v>0</v>
      </c>
      <c r="AV136" s="40">
        <v>0</v>
      </c>
      <c r="AW136" s="40">
        <v>0</v>
      </c>
      <c r="AX136" s="46">
        <f t="shared" ref="AX136" si="855">SUM(AY136:BB136)</f>
        <v>0</v>
      </c>
      <c r="AY136" s="47">
        <v>0</v>
      </c>
      <c r="AZ136" s="40">
        <v>0</v>
      </c>
      <c r="BA136" s="40">
        <v>0</v>
      </c>
      <c r="BB136" s="40">
        <v>0</v>
      </c>
      <c r="BC136" s="46">
        <f t="shared" ref="BC136" si="856">SUM(BD136:BG136)</f>
        <v>0</v>
      </c>
      <c r="BD136" s="47">
        <v>0</v>
      </c>
      <c r="BE136" s="40">
        <v>0</v>
      </c>
      <c r="BF136" s="40">
        <v>0</v>
      </c>
      <c r="BG136" s="40">
        <v>0</v>
      </c>
      <c r="BH136" s="46">
        <f t="shared" ref="BH136" si="857">SUM(BI136:BL136)</f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43.5" customHeight="1" x14ac:dyDescent="0.25">
      <c r="A137" s="28" t="s">
        <v>300</v>
      </c>
      <c r="B137" s="65" t="s">
        <v>301</v>
      </c>
      <c r="C137" s="61" t="s">
        <v>24</v>
      </c>
      <c r="D137" s="30" t="s">
        <v>24</v>
      </c>
      <c r="E137" s="31">
        <f t="shared" ref="E137" si="858">J137+O137+T137+Y137+AD137+AI137+AN137+AS137+AX137</f>
        <v>12492</v>
      </c>
      <c r="F137" s="31">
        <f t="shared" ref="F137" si="859">K137+P137+U137+Z137+AE137+AJ137+AO137+AT137+AY137</f>
        <v>0</v>
      </c>
      <c r="G137" s="31">
        <f t="shared" ref="G137" si="860">L137+Q137+V137+AA137+AF137+AK137+AP137+AU137+AZ137</f>
        <v>5755.7</v>
      </c>
      <c r="H137" s="31">
        <f t="shared" ref="H137" si="861">M137+R137+W137+AB137+AG137+AL137+AQ137+AV137+BA137</f>
        <v>6736.3</v>
      </c>
      <c r="I137" s="31">
        <f t="shared" ref="I137" si="862">N137+S137+X137+AC137+AH137+AM137+AR137+AW137+BB137</f>
        <v>0</v>
      </c>
      <c r="J137" s="33">
        <f t="shared" ref="J137" si="863">M137+N137</f>
        <v>0</v>
      </c>
      <c r="K137" s="40">
        <v>0</v>
      </c>
      <c r="L137" s="40">
        <v>0</v>
      </c>
      <c r="M137" s="33">
        <v>0</v>
      </c>
      <c r="N137" s="40">
        <v>0</v>
      </c>
      <c r="O137" s="48">
        <f t="shared" ref="O137" si="864">SUM(P137:S137)</f>
        <v>0</v>
      </c>
      <c r="P137" s="47"/>
      <c r="Q137" s="40">
        <v>0</v>
      </c>
      <c r="R137" s="41">
        <v>0</v>
      </c>
      <c r="S137" s="41">
        <v>0</v>
      </c>
      <c r="T137" s="48">
        <f t="shared" ref="T137" si="865">SUM(U137:X137)</f>
        <v>6246</v>
      </c>
      <c r="U137" s="47">
        <v>0</v>
      </c>
      <c r="V137" s="66">
        <v>5755.7</v>
      </c>
      <c r="W137" s="66">
        <v>490.3</v>
      </c>
      <c r="X137" s="62">
        <v>0</v>
      </c>
      <c r="Y137" s="48">
        <f t="shared" ref="Y137" si="866">SUM(Z137:AC137)</f>
        <v>6246</v>
      </c>
      <c r="Z137" s="47">
        <v>0</v>
      </c>
      <c r="AA137" s="40">
        <v>0</v>
      </c>
      <c r="AB137" s="41">
        <f>6940-694</f>
        <v>6246</v>
      </c>
      <c r="AC137" s="40">
        <v>0</v>
      </c>
      <c r="AD137" s="46">
        <f t="shared" ref="AD137" si="867">SUM(AE137:AH137)</f>
        <v>0</v>
      </c>
      <c r="AE137" s="47">
        <v>0</v>
      </c>
      <c r="AF137" s="40">
        <v>0</v>
      </c>
      <c r="AG137" s="40">
        <v>0</v>
      </c>
      <c r="AH137" s="40">
        <v>0</v>
      </c>
      <c r="AI137" s="46">
        <f t="shared" ref="AI137" si="868">SUM(AJ137:AM137)</f>
        <v>0</v>
      </c>
      <c r="AJ137" s="47">
        <v>0</v>
      </c>
      <c r="AK137" s="40">
        <v>0</v>
      </c>
      <c r="AL137" s="40">
        <v>0</v>
      </c>
      <c r="AM137" s="40">
        <v>0</v>
      </c>
      <c r="AN137" s="46">
        <f t="shared" ref="AN137" si="869">SUM(AO137:AR137)</f>
        <v>0</v>
      </c>
      <c r="AO137" s="47">
        <v>0</v>
      </c>
      <c r="AP137" s="40">
        <v>0</v>
      </c>
      <c r="AQ137" s="40">
        <v>0</v>
      </c>
      <c r="AR137" s="40">
        <v>0</v>
      </c>
      <c r="AS137" s="46">
        <f t="shared" ref="AS137" si="870">SUM(AT137:AW137)</f>
        <v>0</v>
      </c>
      <c r="AT137" s="47">
        <v>0</v>
      </c>
      <c r="AU137" s="40">
        <v>0</v>
      </c>
      <c r="AV137" s="40">
        <v>0</v>
      </c>
      <c r="AW137" s="40">
        <v>0</v>
      </c>
      <c r="AX137" s="46">
        <f t="shared" ref="AX137" si="871">SUM(AY137:BB137)</f>
        <v>0</v>
      </c>
      <c r="AY137" s="47">
        <v>0</v>
      </c>
      <c r="AZ137" s="40">
        <v>0</v>
      </c>
      <c r="BA137" s="40">
        <v>0</v>
      </c>
      <c r="BB137" s="40">
        <v>0</v>
      </c>
      <c r="BC137" s="46">
        <f t="shared" ref="BC137" si="872">SUM(BD137:BG137)</f>
        <v>0</v>
      </c>
      <c r="BD137" s="47">
        <v>0</v>
      </c>
      <c r="BE137" s="40">
        <v>0</v>
      </c>
      <c r="BF137" s="40">
        <v>0</v>
      </c>
      <c r="BG137" s="40">
        <v>0</v>
      </c>
      <c r="BH137" s="46">
        <f t="shared" ref="BH137" si="873">SUM(BI137:BL137)</f>
        <v>0</v>
      </c>
      <c r="BI137" s="47">
        <v>0</v>
      </c>
      <c r="BJ137" s="40">
        <v>0</v>
      </c>
      <c r="BK137" s="40">
        <v>0</v>
      </c>
      <c r="BL137" s="40">
        <v>0</v>
      </c>
    </row>
    <row r="138" spans="1:64" ht="43.5" customHeight="1" x14ac:dyDescent="0.25">
      <c r="A138" s="28" t="s">
        <v>311</v>
      </c>
      <c r="B138" s="14" t="s">
        <v>268</v>
      </c>
      <c r="C138" s="30" t="s">
        <v>24</v>
      </c>
      <c r="D138" s="30" t="s">
        <v>24</v>
      </c>
      <c r="E138" s="31">
        <f t="shared" si="821"/>
        <v>0</v>
      </c>
      <c r="F138" s="31">
        <f t="shared" si="822"/>
        <v>0</v>
      </c>
      <c r="G138" s="31">
        <f>L138+Q138+V138+AA138+AF138+AK138+AP138+AU138+AZ138</f>
        <v>0</v>
      </c>
      <c r="H138" s="31">
        <f t="shared" si="824"/>
        <v>0</v>
      </c>
      <c r="I138" s="31">
        <f t="shared" si="825"/>
        <v>0</v>
      </c>
      <c r="J138" s="33">
        <f t="shared" si="810"/>
        <v>0</v>
      </c>
      <c r="K138" s="40">
        <v>0</v>
      </c>
      <c r="L138" s="40">
        <v>0</v>
      </c>
      <c r="M138" s="33">
        <v>0</v>
      </c>
      <c r="N138" s="40">
        <v>0</v>
      </c>
      <c r="O138" s="48">
        <f t="shared" ref="O138" si="874">SUM(P138:S138)</f>
        <v>0</v>
      </c>
      <c r="P138" s="47"/>
      <c r="Q138" s="40">
        <v>0</v>
      </c>
      <c r="R138" s="41">
        <v>0</v>
      </c>
      <c r="S138" s="41">
        <v>0</v>
      </c>
      <c r="T138" s="48">
        <f t="shared" ref="T138" si="875">SUM(U138:X138)</f>
        <v>0</v>
      </c>
      <c r="U138" s="47">
        <v>0</v>
      </c>
      <c r="V138" s="40">
        <v>0</v>
      </c>
      <c r="W138" s="41">
        <f>15000-15000</f>
        <v>0</v>
      </c>
      <c r="X138" s="40">
        <v>0</v>
      </c>
      <c r="Y138" s="48">
        <f t="shared" ref="Y138" si="876">SUM(Z138:AC138)</f>
        <v>0</v>
      </c>
      <c r="Z138" s="47">
        <v>0</v>
      </c>
      <c r="AA138" s="40">
        <v>0</v>
      </c>
      <c r="AB138" s="41">
        <v>0</v>
      </c>
      <c r="AC138" s="40">
        <v>0</v>
      </c>
      <c r="AD138" s="48">
        <f t="shared" ref="AD138" si="877">SUM(AE138:AH138)</f>
        <v>0</v>
      </c>
      <c r="AE138" s="47">
        <v>0</v>
      </c>
      <c r="AF138" s="40">
        <v>0</v>
      </c>
      <c r="AG138" s="41">
        <v>0</v>
      </c>
      <c r="AH138" s="40">
        <v>0</v>
      </c>
      <c r="AI138" s="47">
        <f t="shared" ref="AI138" si="878">SUM(AJ138:AM138)</f>
        <v>0</v>
      </c>
      <c r="AJ138" s="47">
        <v>0</v>
      </c>
      <c r="AK138" s="40">
        <v>0</v>
      </c>
      <c r="AL138" s="40">
        <v>0</v>
      </c>
      <c r="AM138" s="40">
        <v>0</v>
      </c>
      <c r="AN138" s="47">
        <f t="shared" ref="AN138" si="879">SUM(AO138:AR138)</f>
        <v>0</v>
      </c>
      <c r="AO138" s="47">
        <v>0</v>
      </c>
      <c r="AP138" s="40">
        <v>0</v>
      </c>
      <c r="AQ138" s="40">
        <v>0</v>
      </c>
      <c r="AR138" s="40">
        <v>0</v>
      </c>
      <c r="AS138" s="47">
        <f t="shared" ref="AS138" si="880">SUM(AT138:AW138)</f>
        <v>0</v>
      </c>
      <c r="AT138" s="47">
        <v>0</v>
      </c>
      <c r="AU138" s="40">
        <v>0</v>
      </c>
      <c r="AV138" s="40">
        <v>0</v>
      </c>
      <c r="AW138" s="40">
        <v>0</v>
      </c>
      <c r="AX138" s="47">
        <f t="shared" ref="AX138" si="881">SUM(AY138:BB138)</f>
        <v>0</v>
      </c>
      <c r="AY138" s="47">
        <v>0</v>
      </c>
      <c r="AZ138" s="40">
        <v>0</v>
      </c>
      <c r="BA138" s="40">
        <v>0</v>
      </c>
      <c r="BB138" s="40">
        <v>0</v>
      </c>
      <c r="BC138" s="47">
        <f t="shared" ref="BC138" si="882">SUM(BD138:BG138)</f>
        <v>0</v>
      </c>
      <c r="BD138" s="47">
        <v>0</v>
      </c>
      <c r="BE138" s="40">
        <v>0</v>
      </c>
      <c r="BF138" s="40">
        <v>0</v>
      </c>
      <c r="BG138" s="40">
        <v>0</v>
      </c>
      <c r="BH138" s="47">
        <f t="shared" ref="BH138" si="883">SUM(BI138:BL138)</f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31.5" customHeight="1" x14ac:dyDescent="0.25">
      <c r="A139" s="28" t="s">
        <v>125</v>
      </c>
      <c r="B139" s="96" t="s">
        <v>126</v>
      </c>
      <c r="C139" s="92"/>
      <c r="D139" s="92"/>
      <c r="E139" s="39">
        <f>SUM(E140:E141)</f>
        <v>141271.5</v>
      </c>
      <c r="F139" s="39">
        <f t="shared" ref="F139:BL139" si="884">SUM(F140:F141)</f>
        <v>0</v>
      </c>
      <c r="G139" s="39">
        <f t="shared" si="884"/>
        <v>8127.8</v>
      </c>
      <c r="H139" s="39">
        <f t="shared" si="884"/>
        <v>133143.69999999998</v>
      </c>
      <c r="I139" s="39">
        <f t="shared" si="884"/>
        <v>0</v>
      </c>
      <c r="J139" s="39">
        <f t="shared" si="884"/>
        <v>8379.2000000000007</v>
      </c>
      <c r="K139" s="39">
        <f t="shared" si="884"/>
        <v>0</v>
      </c>
      <c r="L139" s="39">
        <f t="shared" si="884"/>
        <v>8127.8</v>
      </c>
      <c r="M139" s="39">
        <f t="shared" si="884"/>
        <v>251.4</v>
      </c>
      <c r="N139" s="39">
        <f t="shared" si="884"/>
        <v>0</v>
      </c>
      <c r="O139" s="39">
        <f t="shared" si="884"/>
        <v>0</v>
      </c>
      <c r="P139" s="39">
        <f t="shared" si="884"/>
        <v>0</v>
      </c>
      <c r="Q139" s="39">
        <f t="shared" si="884"/>
        <v>0</v>
      </c>
      <c r="R139" s="39">
        <f t="shared" si="884"/>
        <v>0</v>
      </c>
      <c r="S139" s="39">
        <f t="shared" si="884"/>
        <v>0</v>
      </c>
      <c r="T139" s="39">
        <f t="shared" si="884"/>
        <v>0</v>
      </c>
      <c r="U139" s="39">
        <f t="shared" si="884"/>
        <v>0</v>
      </c>
      <c r="V139" s="39">
        <f t="shared" si="884"/>
        <v>0</v>
      </c>
      <c r="W139" s="39">
        <f t="shared" si="884"/>
        <v>0</v>
      </c>
      <c r="X139" s="39">
        <f t="shared" si="884"/>
        <v>0</v>
      </c>
      <c r="Y139" s="39">
        <f t="shared" si="884"/>
        <v>50980.7</v>
      </c>
      <c r="Z139" s="39">
        <f t="shared" si="884"/>
        <v>0</v>
      </c>
      <c r="AA139" s="39">
        <f t="shared" si="884"/>
        <v>0</v>
      </c>
      <c r="AB139" s="39">
        <f t="shared" si="884"/>
        <v>50980.7</v>
      </c>
      <c r="AC139" s="39">
        <f t="shared" si="884"/>
        <v>0</v>
      </c>
      <c r="AD139" s="39">
        <f t="shared" si="884"/>
        <v>40465.599999999999</v>
      </c>
      <c r="AE139" s="39">
        <f t="shared" si="884"/>
        <v>0</v>
      </c>
      <c r="AF139" s="39">
        <f t="shared" si="884"/>
        <v>0</v>
      </c>
      <c r="AG139" s="39">
        <f t="shared" si="884"/>
        <v>40465.599999999999</v>
      </c>
      <c r="AH139" s="39">
        <f t="shared" si="884"/>
        <v>0</v>
      </c>
      <c r="AI139" s="39">
        <f t="shared" si="884"/>
        <v>41446</v>
      </c>
      <c r="AJ139" s="39">
        <f t="shared" si="884"/>
        <v>0</v>
      </c>
      <c r="AK139" s="39">
        <f t="shared" si="884"/>
        <v>0</v>
      </c>
      <c r="AL139" s="39">
        <f t="shared" si="884"/>
        <v>41446</v>
      </c>
      <c r="AM139" s="39">
        <f t="shared" si="884"/>
        <v>0</v>
      </c>
      <c r="AN139" s="39">
        <f t="shared" si="884"/>
        <v>0</v>
      </c>
      <c r="AO139" s="39">
        <f t="shared" si="884"/>
        <v>0</v>
      </c>
      <c r="AP139" s="39">
        <f t="shared" si="884"/>
        <v>0</v>
      </c>
      <c r="AQ139" s="39">
        <f t="shared" si="884"/>
        <v>0</v>
      </c>
      <c r="AR139" s="39">
        <f t="shared" si="884"/>
        <v>0</v>
      </c>
      <c r="AS139" s="39">
        <f t="shared" si="884"/>
        <v>0</v>
      </c>
      <c r="AT139" s="39">
        <f t="shared" si="884"/>
        <v>0</v>
      </c>
      <c r="AU139" s="39">
        <f t="shared" si="884"/>
        <v>0</v>
      </c>
      <c r="AV139" s="39">
        <f t="shared" si="884"/>
        <v>0</v>
      </c>
      <c r="AW139" s="39">
        <f t="shared" si="884"/>
        <v>0</v>
      </c>
      <c r="AX139" s="39">
        <f t="shared" si="884"/>
        <v>0</v>
      </c>
      <c r="AY139" s="39">
        <f t="shared" si="884"/>
        <v>0</v>
      </c>
      <c r="AZ139" s="39">
        <f t="shared" si="884"/>
        <v>0</v>
      </c>
      <c r="BA139" s="39">
        <f t="shared" si="884"/>
        <v>0</v>
      </c>
      <c r="BB139" s="39">
        <f t="shared" si="884"/>
        <v>0</v>
      </c>
      <c r="BC139" s="39">
        <f t="shared" si="884"/>
        <v>0</v>
      </c>
      <c r="BD139" s="39">
        <f t="shared" si="884"/>
        <v>0</v>
      </c>
      <c r="BE139" s="39">
        <f t="shared" si="884"/>
        <v>0</v>
      </c>
      <c r="BF139" s="39">
        <f t="shared" si="884"/>
        <v>0</v>
      </c>
      <c r="BG139" s="39">
        <f t="shared" si="884"/>
        <v>0</v>
      </c>
      <c r="BH139" s="39">
        <f t="shared" si="884"/>
        <v>0</v>
      </c>
      <c r="BI139" s="39">
        <f t="shared" si="884"/>
        <v>0</v>
      </c>
      <c r="BJ139" s="39">
        <f t="shared" si="884"/>
        <v>0</v>
      </c>
      <c r="BK139" s="39">
        <f t="shared" si="884"/>
        <v>0</v>
      </c>
      <c r="BL139" s="39">
        <f t="shared" si="884"/>
        <v>0</v>
      </c>
    </row>
    <row r="140" spans="1:64" ht="132" x14ac:dyDescent="0.25">
      <c r="A140" s="28" t="s">
        <v>127</v>
      </c>
      <c r="B140" s="12" t="s">
        <v>148</v>
      </c>
      <c r="C140" s="30" t="s">
        <v>24</v>
      </c>
      <c r="D140" s="30" t="s">
        <v>38</v>
      </c>
      <c r="E140" s="31">
        <f t="shared" ref="E140" si="885">J140+O140+T140+Y140+AD140+AI140+AN140+AS140+AX140</f>
        <v>8379.2000000000007</v>
      </c>
      <c r="F140" s="31">
        <f t="shared" ref="F140" si="886">K140+P140+U140+Z140+AE140+AJ140+AO140+AT140+AY140</f>
        <v>0</v>
      </c>
      <c r="G140" s="31">
        <f t="shared" ref="G140" si="887">L140+Q140+V140+AA140+AF140+AK140+AP140+AU140+AZ140</f>
        <v>8127.8</v>
      </c>
      <c r="H140" s="31">
        <f t="shared" ref="H140" si="888">M140+R140+W140+AB140+AG140+AL140+AQ140+AV140+BA140</f>
        <v>251.4</v>
      </c>
      <c r="I140" s="31">
        <f t="shared" ref="I140" si="889">N140+S140+X140+AC140+AH140+AM140+AR140+AW140+BB140</f>
        <v>0</v>
      </c>
      <c r="J140" s="32">
        <f>SUM(L140:N140)</f>
        <v>8379.2000000000007</v>
      </c>
      <c r="K140" s="40">
        <v>0</v>
      </c>
      <c r="L140" s="49">
        <v>8127.8</v>
      </c>
      <c r="M140" s="32">
        <v>251.4</v>
      </c>
      <c r="N140" s="40">
        <v>0</v>
      </c>
      <c r="O140" s="46">
        <f t="shared" ref="O140" si="890">SUM(P140:S140)</f>
        <v>0</v>
      </c>
      <c r="P140" s="47">
        <v>0</v>
      </c>
      <c r="Q140" s="40">
        <v>0</v>
      </c>
      <c r="R140" s="40">
        <v>0</v>
      </c>
      <c r="S140" s="40">
        <v>0</v>
      </c>
      <c r="T140" s="46">
        <f t="shared" ref="T140" si="891">SUM(U140:X140)</f>
        <v>0</v>
      </c>
      <c r="U140" s="47">
        <v>0</v>
      </c>
      <c r="V140" s="40">
        <v>0</v>
      </c>
      <c r="W140" s="40">
        <v>0</v>
      </c>
      <c r="X140" s="40">
        <v>0</v>
      </c>
      <c r="Y140" s="46">
        <f t="shared" ref="Y140" si="892">SUM(Z140:AC140)</f>
        <v>0</v>
      </c>
      <c r="Z140" s="47">
        <v>0</v>
      </c>
      <c r="AA140" s="40">
        <v>0</v>
      </c>
      <c r="AB140" s="40">
        <v>0</v>
      </c>
      <c r="AC140" s="40">
        <v>0</v>
      </c>
      <c r="AD140" s="46">
        <f t="shared" ref="AD140" si="893">SUM(AE140:AH140)</f>
        <v>0</v>
      </c>
      <c r="AE140" s="47">
        <v>0</v>
      </c>
      <c r="AF140" s="40">
        <v>0</v>
      </c>
      <c r="AG140" s="40">
        <v>0</v>
      </c>
      <c r="AH140" s="40">
        <v>0</v>
      </c>
      <c r="AI140" s="46">
        <f t="shared" ref="AI140" si="894">SUM(AJ140:AM140)</f>
        <v>0</v>
      </c>
      <c r="AJ140" s="47">
        <v>0</v>
      </c>
      <c r="AK140" s="40">
        <v>0</v>
      </c>
      <c r="AL140" s="40">
        <v>0</v>
      </c>
      <c r="AM140" s="40">
        <v>0</v>
      </c>
      <c r="AN140" s="46">
        <f t="shared" ref="AN140" si="895">SUM(AO140:AR140)</f>
        <v>0</v>
      </c>
      <c r="AO140" s="47">
        <v>0</v>
      </c>
      <c r="AP140" s="40">
        <v>0</v>
      </c>
      <c r="AQ140" s="40">
        <v>0</v>
      </c>
      <c r="AR140" s="40">
        <v>0</v>
      </c>
      <c r="AS140" s="46">
        <f t="shared" ref="AS140" si="896">SUM(AT140:AW140)</f>
        <v>0</v>
      </c>
      <c r="AT140" s="47">
        <v>0</v>
      </c>
      <c r="AU140" s="40">
        <v>0</v>
      </c>
      <c r="AV140" s="40">
        <v>0</v>
      </c>
      <c r="AW140" s="40">
        <v>0</v>
      </c>
      <c r="AX140" s="46">
        <f t="shared" ref="AX140" si="897">SUM(AY140:BB140)</f>
        <v>0</v>
      </c>
      <c r="AY140" s="47">
        <v>0</v>
      </c>
      <c r="AZ140" s="40">
        <v>0</v>
      </c>
      <c r="BA140" s="40">
        <v>0</v>
      </c>
      <c r="BB140" s="40">
        <v>0</v>
      </c>
      <c r="BC140" s="46">
        <f t="shared" ref="BC140" si="898">SUM(BD140:BG140)</f>
        <v>0</v>
      </c>
      <c r="BD140" s="47">
        <v>0</v>
      </c>
      <c r="BE140" s="40">
        <v>0</v>
      </c>
      <c r="BF140" s="40">
        <v>0</v>
      </c>
      <c r="BG140" s="40">
        <v>0</v>
      </c>
      <c r="BH140" s="46">
        <f t="shared" ref="BH140" si="899">SUM(BI140:BL140)</f>
        <v>0</v>
      </c>
      <c r="BI140" s="47">
        <v>0</v>
      </c>
      <c r="BJ140" s="40">
        <v>0</v>
      </c>
      <c r="BK140" s="40">
        <v>0</v>
      </c>
      <c r="BL140" s="40">
        <v>0</v>
      </c>
    </row>
    <row r="141" spans="1:64" ht="33" x14ac:dyDescent="0.25">
      <c r="A141" s="28" t="s">
        <v>331</v>
      </c>
      <c r="B141" s="12" t="s">
        <v>332</v>
      </c>
      <c r="C141" s="30" t="s">
        <v>24</v>
      </c>
      <c r="D141" s="30" t="s">
        <v>24</v>
      </c>
      <c r="E141" s="31">
        <f t="shared" ref="E141" si="900">J141+O141+T141+Y141+AD141+AI141+AN141+AS141+AX141</f>
        <v>132892.29999999999</v>
      </c>
      <c r="F141" s="31">
        <f t="shared" ref="F141" si="901">K141+P141+U141+Z141+AE141+AJ141+AO141+AT141+AY141</f>
        <v>0</v>
      </c>
      <c r="G141" s="31">
        <f t="shared" ref="G141" si="902">L141+Q141+V141+AA141+AF141+AK141+AP141+AU141+AZ141</f>
        <v>0</v>
      </c>
      <c r="H141" s="31">
        <f t="shared" ref="H141" si="903">M141+R141+W141+AB141+AG141+AL141+AQ141+AV141+BA141</f>
        <v>132892.29999999999</v>
      </c>
      <c r="I141" s="31">
        <f t="shared" ref="I141" si="904">N141+S141+X141+AC141+AH141+AM141+AR141+AW141+BB141</f>
        <v>0</v>
      </c>
      <c r="J141" s="50">
        <f>SUM(L141:N141)</f>
        <v>0</v>
      </c>
      <c r="K141" s="40">
        <v>0</v>
      </c>
      <c r="L141" s="53">
        <v>0</v>
      </c>
      <c r="M141" s="53">
        <v>0</v>
      </c>
      <c r="N141" s="40">
        <v>0</v>
      </c>
      <c r="O141" s="46">
        <f t="shared" ref="O141" si="905">SUM(P141:S141)</f>
        <v>0</v>
      </c>
      <c r="P141" s="47">
        <v>0</v>
      </c>
      <c r="Q141" s="40">
        <v>0</v>
      </c>
      <c r="R141" s="40">
        <v>0</v>
      </c>
      <c r="S141" s="40">
        <v>0</v>
      </c>
      <c r="T141" s="46">
        <f t="shared" ref="T141" si="906">SUM(U141:X141)</f>
        <v>0</v>
      </c>
      <c r="U141" s="47">
        <v>0</v>
      </c>
      <c r="V141" s="40">
        <v>0</v>
      </c>
      <c r="W141" s="40">
        <v>0</v>
      </c>
      <c r="X141" s="40">
        <v>0</v>
      </c>
      <c r="Y141" s="83">
        <f t="shared" ref="Y141" si="907">SUM(Z141:AC141)</f>
        <v>50980.7</v>
      </c>
      <c r="Z141" s="47">
        <v>0</v>
      </c>
      <c r="AA141" s="40">
        <v>0</v>
      </c>
      <c r="AB141" s="41">
        <v>50980.7</v>
      </c>
      <c r="AC141" s="40">
        <v>0</v>
      </c>
      <c r="AD141" s="60">
        <f t="shared" ref="AD141" si="908">SUM(AE141:AH141)</f>
        <v>40465.599999999999</v>
      </c>
      <c r="AE141" s="47">
        <v>0</v>
      </c>
      <c r="AF141" s="40">
        <v>0</v>
      </c>
      <c r="AG141" s="41">
        <v>40465.599999999999</v>
      </c>
      <c r="AH141" s="40">
        <v>0</v>
      </c>
      <c r="AI141" s="60">
        <f t="shared" ref="AI141" si="909">SUM(AJ141:AM141)</f>
        <v>41446</v>
      </c>
      <c r="AJ141" s="47">
        <v>0</v>
      </c>
      <c r="AK141" s="40">
        <v>0</v>
      </c>
      <c r="AL141" s="41">
        <v>41446</v>
      </c>
      <c r="AM141" s="40">
        <v>0</v>
      </c>
      <c r="AN141" s="46">
        <f t="shared" ref="AN141" si="910">SUM(AO141:AR141)</f>
        <v>0</v>
      </c>
      <c r="AO141" s="47">
        <v>0</v>
      </c>
      <c r="AP141" s="40">
        <v>0</v>
      </c>
      <c r="AQ141" s="40">
        <v>0</v>
      </c>
      <c r="AR141" s="40">
        <v>0</v>
      </c>
      <c r="AS141" s="46">
        <f t="shared" ref="AS141" si="911">SUM(AT141:AW141)</f>
        <v>0</v>
      </c>
      <c r="AT141" s="47">
        <v>0</v>
      </c>
      <c r="AU141" s="40">
        <v>0</v>
      </c>
      <c r="AV141" s="40">
        <v>0</v>
      </c>
      <c r="AW141" s="40">
        <v>0</v>
      </c>
      <c r="AX141" s="46">
        <f t="shared" ref="AX141" si="912">SUM(AY141:BB141)</f>
        <v>0</v>
      </c>
      <c r="AY141" s="47">
        <v>0</v>
      </c>
      <c r="AZ141" s="40">
        <v>0</v>
      </c>
      <c r="BA141" s="40">
        <v>0</v>
      </c>
      <c r="BB141" s="40">
        <v>0</v>
      </c>
      <c r="BC141" s="46">
        <f t="shared" ref="BC141" si="913">SUM(BD141:BG141)</f>
        <v>0</v>
      </c>
      <c r="BD141" s="47">
        <v>0</v>
      </c>
      <c r="BE141" s="40">
        <v>0</v>
      </c>
      <c r="BF141" s="40">
        <v>0</v>
      </c>
      <c r="BG141" s="40">
        <v>0</v>
      </c>
      <c r="BH141" s="46">
        <f t="shared" ref="BH141" si="914">SUM(BI141:BL141)</f>
        <v>0</v>
      </c>
      <c r="BI141" s="47">
        <v>0</v>
      </c>
      <c r="BJ141" s="40">
        <v>0</v>
      </c>
      <c r="BK141" s="40">
        <v>0</v>
      </c>
      <c r="BL141" s="40">
        <v>0</v>
      </c>
    </row>
    <row r="142" spans="1:64" ht="31.5" customHeight="1" x14ac:dyDescent="0.25">
      <c r="A142" s="28" t="s">
        <v>90</v>
      </c>
      <c r="B142" s="92" t="s">
        <v>128</v>
      </c>
      <c r="C142" s="92"/>
      <c r="D142" s="92"/>
      <c r="E142" s="39">
        <f>SUM(E143)</f>
        <v>7973.5</v>
      </c>
      <c r="F142" s="39">
        <f t="shared" ref="F142:BL142" si="915">SUM(F143)</f>
        <v>0</v>
      </c>
      <c r="G142" s="39">
        <f>SUM(G143)</f>
        <v>0</v>
      </c>
      <c r="H142" s="39">
        <f>SUM(H143)</f>
        <v>7893.8</v>
      </c>
      <c r="I142" s="39">
        <f>SUM(I143)</f>
        <v>79.7</v>
      </c>
      <c r="J142" s="39">
        <f>SUM(J143)</f>
        <v>7973.5</v>
      </c>
      <c r="K142" s="39">
        <f t="shared" si="915"/>
        <v>0</v>
      </c>
      <c r="L142" s="39">
        <f>SUM(L143)</f>
        <v>0</v>
      </c>
      <c r="M142" s="39">
        <f>SUM(M143)</f>
        <v>7893.8</v>
      </c>
      <c r="N142" s="39">
        <f t="shared" si="915"/>
        <v>79.7</v>
      </c>
      <c r="O142" s="39">
        <f t="shared" si="915"/>
        <v>0</v>
      </c>
      <c r="P142" s="39">
        <f t="shared" si="915"/>
        <v>0</v>
      </c>
      <c r="Q142" s="39">
        <f t="shared" si="915"/>
        <v>0</v>
      </c>
      <c r="R142" s="39">
        <f t="shared" si="915"/>
        <v>0</v>
      </c>
      <c r="S142" s="39">
        <f t="shared" si="915"/>
        <v>0</v>
      </c>
      <c r="T142" s="39">
        <f t="shared" si="915"/>
        <v>0</v>
      </c>
      <c r="U142" s="39">
        <f t="shared" si="915"/>
        <v>0</v>
      </c>
      <c r="V142" s="39">
        <f t="shared" si="915"/>
        <v>0</v>
      </c>
      <c r="W142" s="39">
        <f t="shared" si="915"/>
        <v>0</v>
      </c>
      <c r="X142" s="39">
        <f t="shared" si="915"/>
        <v>0</v>
      </c>
      <c r="Y142" s="39">
        <f t="shared" si="915"/>
        <v>0</v>
      </c>
      <c r="Z142" s="39">
        <f t="shared" si="915"/>
        <v>0</v>
      </c>
      <c r="AA142" s="39">
        <f t="shared" si="915"/>
        <v>0</v>
      </c>
      <c r="AB142" s="39">
        <f t="shared" si="915"/>
        <v>0</v>
      </c>
      <c r="AC142" s="39">
        <f t="shared" si="915"/>
        <v>0</v>
      </c>
      <c r="AD142" s="39">
        <f t="shared" si="915"/>
        <v>0</v>
      </c>
      <c r="AE142" s="39">
        <f t="shared" si="915"/>
        <v>0</v>
      </c>
      <c r="AF142" s="39">
        <f t="shared" si="915"/>
        <v>0</v>
      </c>
      <c r="AG142" s="39">
        <f t="shared" si="915"/>
        <v>0</v>
      </c>
      <c r="AH142" s="39">
        <f t="shared" si="915"/>
        <v>0</v>
      </c>
      <c r="AI142" s="39">
        <f t="shared" si="915"/>
        <v>0</v>
      </c>
      <c r="AJ142" s="39">
        <f t="shared" si="915"/>
        <v>0</v>
      </c>
      <c r="AK142" s="39">
        <f t="shared" si="915"/>
        <v>0</v>
      </c>
      <c r="AL142" s="39">
        <f t="shared" si="915"/>
        <v>0</v>
      </c>
      <c r="AM142" s="39">
        <f t="shared" si="915"/>
        <v>0</v>
      </c>
      <c r="AN142" s="39">
        <f t="shared" si="915"/>
        <v>0</v>
      </c>
      <c r="AO142" s="39">
        <f t="shared" si="915"/>
        <v>0</v>
      </c>
      <c r="AP142" s="39">
        <f t="shared" si="915"/>
        <v>0</v>
      </c>
      <c r="AQ142" s="39">
        <f t="shared" si="915"/>
        <v>0</v>
      </c>
      <c r="AR142" s="39">
        <f t="shared" si="915"/>
        <v>0</v>
      </c>
      <c r="AS142" s="39">
        <f t="shared" si="915"/>
        <v>0</v>
      </c>
      <c r="AT142" s="39">
        <f t="shared" si="915"/>
        <v>0</v>
      </c>
      <c r="AU142" s="39">
        <f t="shared" si="915"/>
        <v>0</v>
      </c>
      <c r="AV142" s="39">
        <f t="shared" si="915"/>
        <v>0</v>
      </c>
      <c r="AW142" s="39">
        <f t="shared" si="915"/>
        <v>0</v>
      </c>
      <c r="AX142" s="39">
        <f t="shared" si="915"/>
        <v>0</v>
      </c>
      <c r="AY142" s="39">
        <f t="shared" si="915"/>
        <v>0</v>
      </c>
      <c r="AZ142" s="39">
        <f t="shared" si="915"/>
        <v>0</v>
      </c>
      <c r="BA142" s="39">
        <f t="shared" si="915"/>
        <v>0</v>
      </c>
      <c r="BB142" s="39">
        <f t="shared" si="915"/>
        <v>0</v>
      </c>
      <c r="BC142" s="39">
        <f t="shared" si="915"/>
        <v>0</v>
      </c>
      <c r="BD142" s="39">
        <f t="shared" si="915"/>
        <v>0</v>
      </c>
      <c r="BE142" s="39">
        <f t="shared" si="915"/>
        <v>0</v>
      </c>
      <c r="BF142" s="39">
        <f t="shared" si="915"/>
        <v>0</v>
      </c>
      <c r="BG142" s="39">
        <f t="shared" si="915"/>
        <v>0</v>
      </c>
      <c r="BH142" s="39">
        <f t="shared" si="915"/>
        <v>0</v>
      </c>
      <c r="BI142" s="39">
        <f t="shared" si="915"/>
        <v>0</v>
      </c>
      <c r="BJ142" s="39">
        <f t="shared" si="915"/>
        <v>0</v>
      </c>
      <c r="BK142" s="39">
        <f t="shared" si="915"/>
        <v>0</v>
      </c>
      <c r="BL142" s="39">
        <f t="shared" si="915"/>
        <v>0</v>
      </c>
    </row>
    <row r="143" spans="1:64" ht="49.5" x14ac:dyDescent="0.25">
      <c r="A143" s="28" t="s">
        <v>91</v>
      </c>
      <c r="B143" s="12" t="s">
        <v>102</v>
      </c>
      <c r="C143" s="30" t="s">
        <v>24</v>
      </c>
      <c r="D143" s="30" t="s">
        <v>94</v>
      </c>
      <c r="E143" s="31">
        <f t="shared" ref="E143" si="916">J143+O143+T143+Y143+AD143+AI143+AN143+AS143+AX143</f>
        <v>7973.5</v>
      </c>
      <c r="F143" s="31">
        <f t="shared" ref="F143" si="917">K143+P143+U143+Z143+AE143+AJ143+AO143+AT143+AY143</f>
        <v>0</v>
      </c>
      <c r="G143" s="31">
        <f>L143+Q143+V143+AA143+AF143+AK143+AP143+AU143+AZ143</f>
        <v>0</v>
      </c>
      <c r="H143" s="31">
        <f>M143+R143+W143+AB143+AG143+AL143+AQ143+AV143+BA143</f>
        <v>7893.8</v>
      </c>
      <c r="I143" s="31">
        <f t="shared" ref="I143" si="918">N143+S143+X143+AC143+AH143+AM143+AR143+AW143+BB143</f>
        <v>79.7</v>
      </c>
      <c r="J143" s="32">
        <f>SUM(L143:N143)</f>
        <v>7973.5</v>
      </c>
      <c r="K143" s="40">
        <v>0</v>
      </c>
      <c r="L143" s="40">
        <v>0</v>
      </c>
      <c r="M143" s="32">
        <f>7960-66.2</f>
        <v>7893.8</v>
      </c>
      <c r="N143" s="25">
        <f>80.4-0.7</f>
        <v>79.7</v>
      </c>
      <c r="O143" s="46">
        <f t="shared" ref="O143" si="919">SUM(P143:S143)</f>
        <v>0</v>
      </c>
      <c r="P143" s="47">
        <v>0</v>
      </c>
      <c r="Q143" s="40">
        <v>0</v>
      </c>
      <c r="R143" s="40">
        <v>0</v>
      </c>
      <c r="S143" s="40">
        <v>0</v>
      </c>
      <c r="T143" s="46">
        <f t="shared" ref="T143" si="920">SUM(U143:X143)</f>
        <v>0</v>
      </c>
      <c r="U143" s="47">
        <v>0</v>
      </c>
      <c r="V143" s="40">
        <v>0</v>
      </c>
      <c r="W143" s="40">
        <v>0</v>
      </c>
      <c r="X143" s="40">
        <v>0</v>
      </c>
      <c r="Y143" s="46">
        <f t="shared" ref="Y143" si="921">SUM(Z143:AC143)</f>
        <v>0</v>
      </c>
      <c r="Z143" s="47">
        <v>0</v>
      </c>
      <c r="AA143" s="40">
        <v>0</v>
      </c>
      <c r="AB143" s="40">
        <v>0</v>
      </c>
      <c r="AC143" s="40">
        <v>0</v>
      </c>
      <c r="AD143" s="46">
        <f t="shared" ref="AD143" si="922">SUM(AE143:AH143)</f>
        <v>0</v>
      </c>
      <c r="AE143" s="47">
        <v>0</v>
      </c>
      <c r="AF143" s="40">
        <v>0</v>
      </c>
      <c r="AG143" s="40">
        <v>0</v>
      </c>
      <c r="AH143" s="40">
        <v>0</v>
      </c>
      <c r="AI143" s="46">
        <f t="shared" ref="AI143" si="923">SUM(AJ143:AM143)</f>
        <v>0</v>
      </c>
      <c r="AJ143" s="47">
        <v>0</v>
      </c>
      <c r="AK143" s="40">
        <v>0</v>
      </c>
      <c r="AL143" s="40">
        <v>0</v>
      </c>
      <c r="AM143" s="40">
        <v>0</v>
      </c>
      <c r="AN143" s="46">
        <f t="shared" ref="AN143" si="924">SUM(AO143:AR143)</f>
        <v>0</v>
      </c>
      <c r="AO143" s="47">
        <v>0</v>
      </c>
      <c r="AP143" s="40">
        <v>0</v>
      </c>
      <c r="AQ143" s="40">
        <v>0</v>
      </c>
      <c r="AR143" s="40">
        <v>0</v>
      </c>
      <c r="AS143" s="46">
        <f t="shared" ref="AS143" si="925">SUM(AT143:AW143)</f>
        <v>0</v>
      </c>
      <c r="AT143" s="47">
        <v>0</v>
      </c>
      <c r="AU143" s="40">
        <v>0</v>
      </c>
      <c r="AV143" s="40">
        <v>0</v>
      </c>
      <c r="AW143" s="40">
        <v>0</v>
      </c>
      <c r="AX143" s="46">
        <f t="shared" ref="AX143" si="926">SUM(AY143:BB143)</f>
        <v>0</v>
      </c>
      <c r="AY143" s="47">
        <v>0</v>
      </c>
      <c r="AZ143" s="40">
        <v>0</v>
      </c>
      <c r="BA143" s="40">
        <v>0</v>
      </c>
      <c r="BB143" s="40">
        <v>0</v>
      </c>
      <c r="BC143" s="46">
        <f t="shared" ref="BC143" si="927">SUM(BD143:BG143)</f>
        <v>0</v>
      </c>
      <c r="BD143" s="47">
        <v>0</v>
      </c>
      <c r="BE143" s="40">
        <v>0</v>
      </c>
      <c r="BF143" s="40">
        <v>0</v>
      </c>
      <c r="BG143" s="40">
        <v>0</v>
      </c>
      <c r="BH143" s="46">
        <f t="shared" ref="BH143" si="928">SUM(BI143:BL143)</f>
        <v>0</v>
      </c>
      <c r="BI143" s="47">
        <v>0</v>
      </c>
      <c r="BJ143" s="40">
        <v>0</v>
      </c>
      <c r="BK143" s="40">
        <v>0</v>
      </c>
      <c r="BL143" s="40">
        <v>0</v>
      </c>
    </row>
    <row r="144" spans="1:64" ht="31.5" customHeight="1" x14ac:dyDescent="0.25">
      <c r="A144" s="28" t="s">
        <v>221</v>
      </c>
      <c r="B144" s="92" t="s">
        <v>336</v>
      </c>
      <c r="C144" s="92"/>
      <c r="D144" s="92"/>
      <c r="E144" s="39">
        <f t="shared" ref="E144:AJ144" si="929">SUM(E145:E148)</f>
        <v>79245.600000000006</v>
      </c>
      <c r="F144" s="39">
        <f t="shared" si="929"/>
        <v>0</v>
      </c>
      <c r="G144" s="39">
        <f t="shared" si="929"/>
        <v>0</v>
      </c>
      <c r="H144" s="39">
        <f t="shared" si="929"/>
        <v>79245.600000000006</v>
      </c>
      <c r="I144" s="39">
        <f t="shared" si="929"/>
        <v>0</v>
      </c>
      <c r="J144" s="39">
        <f t="shared" si="929"/>
        <v>0</v>
      </c>
      <c r="K144" s="39">
        <f t="shared" si="929"/>
        <v>0</v>
      </c>
      <c r="L144" s="39">
        <f t="shared" si="929"/>
        <v>0</v>
      </c>
      <c r="M144" s="39">
        <f t="shared" si="929"/>
        <v>0</v>
      </c>
      <c r="N144" s="39">
        <f t="shared" si="929"/>
        <v>0</v>
      </c>
      <c r="O144" s="39">
        <f t="shared" si="929"/>
        <v>0</v>
      </c>
      <c r="P144" s="39">
        <f t="shared" si="929"/>
        <v>0</v>
      </c>
      <c r="Q144" s="39">
        <f t="shared" si="929"/>
        <v>0</v>
      </c>
      <c r="R144" s="39">
        <f t="shared" si="929"/>
        <v>0</v>
      </c>
      <c r="S144" s="39">
        <f t="shared" si="929"/>
        <v>0</v>
      </c>
      <c r="T144" s="39">
        <f t="shared" si="929"/>
        <v>15200.2</v>
      </c>
      <c r="U144" s="39">
        <f t="shared" si="929"/>
        <v>0</v>
      </c>
      <c r="V144" s="39">
        <f t="shared" si="929"/>
        <v>0</v>
      </c>
      <c r="W144" s="39">
        <f t="shared" si="929"/>
        <v>15200.2</v>
      </c>
      <c r="X144" s="39">
        <f t="shared" si="929"/>
        <v>0</v>
      </c>
      <c r="Y144" s="39">
        <f t="shared" si="929"/>
        <v>64045.4</v>
      </c>
      <c r="Z144" s="39">
        <f t="shared" si="929"/>
        <v>0</v>
      </c>
      <c r="AA144" s="39">
        <f t="shared" si="929"/>
        <v>0</v>
      </c>
      <c r="AB144" s="39">
        <f t="shared" si="929"/>
        <v>64045.4</v>
      </c>
      <c r="AC144" s="39">
        <f t="shared" si="929"/>
        <v>0</v>
      </c>
      <c r="AD144" s="39">
        <f t="shared" si="929"/>
        <v>0</v>
      </c>
      <c r="AE144" s="39">
        <f t="shared" si="929"/>
        <v>0</v>
      </c>
      <c r="AF144" s="39">
        <f t="shared" si="929"/>
        <v>0</v>
      </c>
      <c r="AG144" s="39">
        <f t="shared" si="929"/>
        <v>0</v>
      </c>
      <c r="AH144" s="39">
        <f t="shared" si="929"/>
        <v>0</v>
      </c>
      <c r="AI144" s="39">
        <f t="shared" si="929"/>
        <v>0</v>
      </c>
      <c r="AJ144" s="39">
        <f t="shared" si="929"/>
        <v>0</v>
      </c>
      <c r="AK144" s="39">
        <f t="shared" ref="AK144:BL144" si="930">SUM(AK145:AK148)</f>
        <v>0</v>
      </c>
      <c r="AL144" s="39">
        <f t="shared" si="930"/>
        <v>0</v>
      </c>
      <c r="AM144" s="39">
        <f t="shared" si="930"/>
        <v>0</v>
      </c>
      <c r="AN144" s="39">
        <f t="shared" si="930"/>
        <v>0</v>
      </c>
      <c r="AO144" s="39">
        <f t="shared" si="930"/>
        <v>0</v>
      </c>
      <c r="AP144" s="39">
        <f t="shared" si="930"/>
        <v>0</v>
      </c>
      <c r="AQ144" s="39">
        <f t="shared" si="930"/>
        <v>0</v>
      </c>
      <c r="AR144" s="39">
        <f t="shared" si="930"/>
        <v>0</v>
      </c>
      <c r="AS144" s="39">
        <f t="shared" si="930"/>
        <v>0</v>
      </c>
      <c r="AT144" s="39">
        <f t="shared" si="930"/>
        <v>0</v>
      </c>
      <c r="AU144" s="39">
        <f t="shared" si="930"/>
        <v>0</v>
      </c>
      <c r="AV144" s="39">
        <f t="shared" si="930"/>
        <v>0</v>
      </c>
      <c r="AW144" s="39">
        <f t="shared" si="930"/>
        <v>0</v>
      </c>
      <c r="AX144" s="39">
        <f t="shared" si="930"/>
        <v>0</v>
      </c>
      <c r="AY144" s="39">
        <f t="shared" si="930"/>
        <v>0</v>
      </c>
      <c r="AZ144" s="39">
        <f t="shared" si="930"/>
        <v>0</v>
      </c>
      <c r="BA144" s="39">
        <f t="shared" si="930"/>
        <v>0</v>
      </c>
      <c r="BB144" s="39">
        <f t="shared" si="930"/>
        <v>0</v>
      </c>
      <c r="BC144" s="39">
        <f t="shared" si="930"/>
        <v>0</v>
      </c>
      <c r="BD144" s="39">
        <f t="shared" si="930"/>
        <v>0</v>
      </c>
      <c r="BE144" s="39">
        <f t="shared" si="930"/>
        <v>0</v>
      </c>
      <c r="BF144" s="39">
        <f t="shared" si="930"/>
        <v>0</v>
      </c>
      <c r="BG144" s="39">
        <f t="shared" si="930"/>
        <v>0</v>
      </c>
      <c r="BH144" s="39">
        <f t="shared" si="930"/>
        <v>0</v>
      </c>
      <c r="BI144" s="39">
        <f t="shared" si="930"/>
        <v>0</v>
      </c>
      <c r="BJ144" s="39">
        <f t="shared" si="930"/>
        <v>0</v>
      </c>
      <c r="BK144" s="39">
        <f t="shared" si="930"/>
        <v>0</v>
      </c>
      <c r="BL144" s="39">
        <f t="shared" si="930"/>
        <v>0</v>
      </c>
    </row>
    <row r="145" spans="1:64" ht="63.75" customHeight="1" x14ac:dyDescent="0.25">
      <c r="A145" s="28" t="s">
        <v>222</v>
      </c>
      <c r="B145" s="12" t="s">
        <v>297</v>
      </c>
      <c r="C145" s="30" t="s">
        <v>24</v>
      </c>
      <c r="D145" s="30" t="s">
        <v>94</v>
      </c>
      <c r="E145" s="31">
        <f t="shared" ref="E145" si="931">J145+O145+T145+Y145+AD145+AI145+AN145+AS145+AX145</f>
        <v>17807.8</v>
      </c>
      <c r="F145" s="31">
        <f t="shared" ref="F145" si="932">K145+P145+U145+Z145+AE145+AJ145+AO145+AT145+AY145</f>
        <v>0</v>
      </c>
      <c r="G145" s="31">
        <f t="shared" ref="G145:H148" si="933">L145+Q145+V145+AA145+AF145+AK145+AP145+AU145+AZ145</f>
        <v>0</v>
      </c>
      <c r="H145" s="31">
        <f t="shared" si="933"/>
        <v>17807.8</v>
      </c>
      <c r="I145" s="31">
        <f t="shared" ref="I145" si="934">N145+S145+X145+AC145+AH145+AM145+AR145+AW145+BB145</f>
        <v>0</v>
      </c>
      <c r="J145" s="53">
        <f>SUM(L145:N145)</f>
        <v>0</v>
      </c>
      <c r="K145" s="40">
        <v>0</v>
      </c>
      <c r="L145" s="40">
        <v>0</v>
      </c>
      <c r="M145" s="53">
        <v>0</v>
      </c>
      <c r="N145" s="53">
        <v>0</v>
      </c>
      <c r="O145" s="46">
        <f t="shared" ref="O145" si="935">SUM(P145:S145)</f>
        <v>0</v>
      </c>
      <c r="P145" s="47">
        <v>0</v>
      </c>
      <c r="Q145" s="40">
        <v>0</v>
      </c>
      <c r="R145" s="40">
        <v>0</v>
      </c>
      <c r="S145" s="40">
        <v>0</v>
      </c>
      <c r="T145" s="60">
        <f t="shared" ref="T145" si="936">SUM(U145:X145)</f>
        <v>8903.9</v>
      </c>
      <c r="U145" s="47">
        <v>0</v>
      </c>
      <c r="V145" s="40">
        <v>0</v>
      </c>
      <c r="W145" s="41">
        <v>8903.9</v>
      </c>
      <c r="X145" s="40">
        <v>0</v>
      </c>
      <c r="Y145" s="48">
        <f t="shared" ref="Y145" si="937">SUM(Z145:AC145)</f>
        <v>8903.9</v>
      </c>
      <c r="Z145" s="47">
        <v>0</v>
      </c>
      <c r="AA145" s="40">
        <v>0</v>
      </c>
      <c r="AB145" s="41">
        <v>8903.9</v>
      </c>
      <c r="AC145" s="40">
        <v>0</v>
      </c>
      <c r="AD145" s="46">
        <f t="shared" ref="AD145" si="938">SUM(AE145:AH145)</f>
        <v>0</v>
      </c>
      <c r="AE145" s="47">
        <v>0</v>
      </c>
      <c r="AF145" s="40">
        <v>0</v>
      </c>
      <c r="AG145" s="40">
        <v>0</v>
      </c>
      <c r="AH145" s="40">
        <v>0</v>
      </c>
      <c r="AI145" s="46">
        <f t="shared" ref="AI145" si="939">SUM(AJ145:AM145)</f>
        <v>0</v>
      </c>
      <c r="AJ145" s="47">
        <v>0</v>
      </c>
      <c r="AK145" s="40">
        <v>0</v>
      </c>
      <c r="AL145" s="40">
        <v>0</v>
      </c>
      <c r="AM145" s="40">
        <v>0</v>
      </c>
      <c r="AN145" s="46">
        <f t="shared" ref="AN145" si="940">SUM(AO145:AR145)</f>
        <v>0</v>
      </c>
      <c r="AO145" s="47">
        <v>0</v>
      </c>
      <c r="AP145" s="40">
        <v>0</v>
      </c>
      <c r="AQ145" s="40">
        <v>0</v>
      </c>
      <c r="AR145" s="40">
        <v>0</v>
      </c>
      <c r="AS145" s="46">
        <f t="shared" ref="AS145" si="941">SUM(AT145:AW145)</f>
        <v>0</v>
      </c>
      <c r="AT145" s="47">
        <v>0</v>
      </c>
      <c r="AU145" s="40">
        <v>0</v>
      </c>
      <c r="AV145" s="40">
        <v>0</v>
      </c>
      <c r="AW145" s="40">
        <v>0</v>
      </c>
      <c r="AX145" s="46">
        <f t="shared" ref="AX145" si="942">SUM(AY145:BB145)</f>
        <v>0</v>
      </c>
      <c r="AY145" s="47">
        <v>0</v>
      </c>
      <c r="AZ145" s="40">
        <v>0</v>
      </c>
      <c r="BA145" s="40">
        <v>0</v>
      </c>
      <c r="BB145" s="40">
        <v>0</v>
      </c>
      <c r="BC145" s="46">
        <f t="shared" ref="BC145" si="943">SUM(BD145:BG145)</f>
        <v>0</v>
      </c>
      <c r="BD145" s="47">
        <v>0</v>
      </c>
      <c r="BE145" s="40">
        <v>0</v>
      </c>
      <c r="BF145" s="40">
        <v>0</v>
      </c>
      <c r="BG145" s="40">
        <v>0</v>
      </c>
      <c r="BH145" s="46">
        <f t="shared" ref="BH145" si="944">SUM(BI145:BL145)</f>
        <v>0</v>
      </c>
      <c r="BI145" s="47">
        <v>0</v>
      </c>
      <c r="BJ145" s="40">
        <v>0</v>
      </c>
      <c r="BK145" s="40">
        <v>0</v>
      </c>
      <c r="BL145" s="40">
        <v>0</v>
      </c>
    </row>
    <row r="146" spans="1:64" ht="49.5" x14ac:dyDescent="0.25">
      <c r="A146" s="28" t="s">
        <v>290</v>
      </c>
      <c r="B146" s="12" t="s">
        <v>292</v>
      </c>
      <c r="C146" s="30" t="s">
        <v>24</v>
      </c>
      <c r="D146" s="30" t="s">
        <v>94</v>
      </c>
      <c r="E146" s="31">
        <f t="shared" ref="E146" si="945">J146+O146+T146+Y146+AD146+AI146+AN146+AS146+AX146</f>
        <v>6296.3</v>
      </c>
      <c r="F146" s="31">
        <f t="shared" ref="F146" si="946">K146+P146+U146+Z146+AE146+AJ146+AO146+AT146+AY146</f>
        <v>0</v>
      </c>
      <c r="G146" s="31">
        <f t="shared" si="933"/>
        <v>0</v>
      </c>
      <c r="H146" s="31">
        <f t="shared" si="933"/>
        <v>6296.3</v>
      </c>
      <c r="I146" s="31">
        <f t="shared" ref="I146" si="947">N146+S146+X146+AC146+AH146+AM146+AR146+AW146+BB146</f>
        <v>0</v>
      </c>
      <c r="J146" s="53">
        <f>SUM(L146:N146)</f>
        <v>0</v>
      </c>
      <c r="K146" s="40">
        <v>0</v>
      </c>
      <c r="L146" s="40">
        <v>0</v>
      </c>
      <c r="M146" s="53">
        <v>0</v>
      </c>
      <c r="N146" s="53">
        <v>0</v>
      </c>
      <c r="O146" s="46">
        <f t="shared" ref="O146" si="948">SUM(P146:S146)</f>
        <v>0</v>
      </c>
      <c r="P146" s="47">
        <v>0</v>
      </c>
      <c r="Q146" s="40">
        <v>0</v>
      </c>
      <c r="R146" s="40">
        <v>0</v>
      </c>
      <c r="S146" s="40">
        <v>0</v>
      </c>
      <c r="T146" s="60">
        <f t="shared" ref="T146" si="949">SUM(U146:X146)</f>
        <v>6296.3</v>
      </c>
      <c r="U146" s="47">
        <v>0</v>
      </c>
      <c r="V146" s="40">
        <v>0</v>
      </c>
      <c r="W146" s="41">
        <f>9074.6-2778.3</f>
        <v>6296.3</v>
      </c>
      <c r="X146" s="40">
        <v>0</v>
      </c>
      <c r="Y146" s="60">
        <f t="shared" ref="Y146" si="950">SUM(Z146:AC146)</f>
        <v>0</v>
      </c>
      <c r="Z146" s="47">
        <v>0</v>
      </c>
      <c r="AA146" s="40">
        <v>0</v>
      </c>
      <c r="AB146" s="41">
        <v>0</v>
      </c>
      <c r="AC146" s="40">
        <v>0</v>
      </c>
      <c r="AD146" s="46">
        <f t="shared" ref="AD146" si="951">SUM(AE146:AH146)</f>
        <v>0</v>
      </c>
      <c r="AE146" s="47">
        <v>0</v>
      </c>
      <c r="AF146" s="40">
        <v>0</v>
      </c>
      <c r="AG146" s="40">
        <v>0</v>
      </c>
      <c r="AH146" s="40">
        <v>0</v>
      </c>
      <c r="AI146" s="46">
        <f t="shared" ref="AI146" si="952">SUM(AJ146:AM146)</f>
        <v>0</v>
      </c>
      <c r="AJ146" s="47">
        <v>0</v>
      </c>
      <c r="AK146" s="40">
        <v>0</v>
      </c>
      <c r="AL146" s="40">
        <v>0</v>
      </c>
      <c r="AM146" s="40">
        <v>0</v>
      </c>
      <c r="AN146" s="46">
        <f t="shared" ref="AN146" si="953">SUM(AO146:AR146)</f>
        <v>0</v>
      </c>
      <c r="AO146" s="47">
        <v>0</v>
      </c>
      <c r="AP146" s="40">
        <v>0</v>
      </c>
      <c r="AQ146" s="40">
        <v>0</v>
      </c>
      <c r="AR146" s="40">
        <v>0</v>
      </c>
      <c r="AS146" s="46">
        <f t="shared" ref="AS146" si="954">SUM(AT146:AW146)</f>
        <v>0</v>
      </c>
      <c r="AT146" s="47">
        <v>0</v>
      </c>
      <c r="AU146" s="40">
        <v>0</v>
      </c>
      <c r="AV146" s="40">
        <v>0</v>
      </c>
      <c r="AW146" s="40">
        <v>0</v>
      </c>
      <c r="AX146" s="46">
        <f t="shared" ref="AX146" si="955">SUM(AY146:BB146)</f>
        <v>0</v>
      </c>
      <c r="AY146" s="47">
        <v>0</v>
      </c>
      <c r="AZ146" s="40">
        <v>0</v>
      </c>
      <c r="BA146" s="40">
        <v>0</v>
      </c>
      <c r="BB146" s="40">
        <v>0</v>
      </c>
      <c r="BC146" s="46">
        <f t="shared" ref="BC146" si="956">SUM(BD146:BG146)</f>
        <v>0</v>
      </c>
      <c r="BD146" s="47">
        <v>0</v>
      </c>
      <c r="BE146" s="40">
        <v>0</v>
      </c>
      <c r="BF146" s="40">
        <v>0</v>
      </c>
      <c r="BG146" s="40">
        <v>0</v>
      </c>
      <c r="BH146" s="46">
        <f t="shared" ref="BH146" si="957">SUM(BI146:BL146)</f>
        <v>0</v>
      </c>
      <c r="BI146" s="47">
        <v>0</v>
      </c>
      <c r="BJ146" s="40">
        <v>0</v>
      </c>
      <c r="BK146" s="40">
        <v>0</v>
      </c>
      <c r="BL146" s="40">
        <v>0</v>
      </c>
    </row>
    <row r="147" spans="1:64" ht="69.75" customHeight="1" x14ac:dyDescent="0.25">
      <c r="A147" s="28" t="s">
        <v>291</v>
      </c>
      <c r="B147" s="12" t="s">
        <v>330</v>
      </c>
      <c r="C147" s="30" t="s">
        <v>24</v>
      </c>
      <c r="D147" s="30" t="s">
        <v>56</v>
      </c>
      <c r="E147" s="31">
        <f>J147+O147+T147+Y147+AD147+AI147+AN147+AS147+AX147</f>
        <v>10141.5</v>
      </c>
      <c r="F147" s="31">
        <f>K147+P147+U147+Z147+AE147+AJ147+AO147+AT147+AY147</f>
        <v>0</v>
      </c>
      <c r="G147" s="31">
        <f>L147+Q147+V147+AA147+AF147+AK147+AP147+AU147+AZ147</f>
        <v>0</v>
      </c>
      <c r="H147" s="31">
        <f>M147+R147+W147+AB147+AG147+AL147+AQ147+AV147+BA147</f>
        <v>10141.5</v>
      </c>
      <c r="I147" s="31">
        <f>N147+S147+X147+AC147+AH147+AM147+AR147+AW147+BB147</f>
        <v>0</v>
      </c>
      <c r="J147" s="50">
        <f>SUM(L147:N147)</f>
        <v>0</v>
      </c>
      <c r="K147" s="40">
        <v>0</v>
      </c>
      <c r="L147" s="53">
        <v>0</v>
      </c>
      <c r="M147" s="53">
        <v>0</v>
      </c>
      <c r="N147" s="40">
        <v>0</v>
      </c>
      <c r="O147" s="46">
        <f>SUM(P147:S147)</f>
        <v>0</v>
      </c>
      <c r="P147" s="47">
        <v>0</v>
      </c>
      <c r="Q147" s="40">
        <v>0</v>
      </c>
      <c r="R147" s="40">
        <v>0</v>
      </c>
      <c r="S147" s="40">
        <v>0</v>
      </c>
      <c r="T147" s="46">
        <f>SUM(U147:X147)</f>
        <v>0</v>
      </c>
      <c r="U147" s="47">
        <v>0</v>
      </c>
      <c r="V147" s="40">
        <v>0</v>
      </c>
      <c r="W147" s="40">
        <v>0</v>
      </c>
      <c r="X147" s="40">
        <v>0</v>
      </c>
      <c r="Y147" s="48">
        <f>SUM(Z147:AC147)</f>
        <v>10141.5</v>
      </c>
      <c r="Z147" s="47">
        <v>0</v>
      </c>
      <c r="AA147" s="40">
        <v>0</v>
      </c>
      <c r="AB147" s="41">
        <v>10141.5</v>
      </c>
      <c r="AC147" s="40">
        <v>0</v>
      </c>
      <c r="AD147" s="46">
        <f>SUM(AE147:AH147)</f>
        <v>0</v>
      </c>
      <c r="AE147" s="47">
        <v>0</v>
      </c>
      <c r="AF147" s="40">
        <v>0</v>
      </c>
      <c r="AG147" s="40">
        <v>0</v>
      </c>
      <c r="AH147" s="40">
        <v>0</v>
      </c>
      <c r="AI147" s="46">
        <f>SUM(AJ147:AM147)</f>
        <v>0</v>
      </c>
      <c r="AJ147" s="47">
        <v>0</v>
      </c>
      <c r="AK147" s="40">
        <v>0</v>
      </c>
      <c r="AL147" s="40">
        <v>0</v>
      </c>
      <c r="AM147" s="40">
        <v>0</v>
      </c>
      <c r="AN147" s="46">
        <f>SUM(AO147:AR147)</f>
        <v>0</v>
      </c>
      <c r="AO147" s="47">
        <v>0</v>
      </c>
      <c r="AP147" s="40">
        <v>0</v>
      </c>
      <c r="AQ147" s="40">
        <v>0</v>
      </c>
      <c r="AR147" s="40">
        <v>0</v>
      </c>
      <c r="AS147" s="46">
        <f>SUM(AT147:AW147)</f>
        <v>0</v>
      </c>
      <c r="AT147" s="47">
        <v>0</v>
      </c>
      <c r="AU147" s="40">
        <v>0</v>
      </c>
      <c r="AV147" s="40">
        <v>0</v>
      </c>
      <c r="AW147" s="40">
        <v>0</v>
      </c>
      <c r="AX147" s="46">
        <f>SUM(AY147:BB147)</f>
        <v>0</v>
      </c>
      <c r="AY147" s="47">
        <v>0</v>
      </c>
      <c r="AZ147" s="40">
        <v>0</v>
      </c>
      <c r="BA147" s="40">
        <v>0</v>
      </c>
      <c r="BB147" s="40">
        <v>0</v>
      </c>
      <c r="BC147" s="46">
        <f>SUM(BD147:BG147)</f>
        <v>0</v>
      </c>
      <c r="BD147" s="47">
        <v>0</v>
      </c>
      <c r="BE147" s="40">
        <v>0</v>
      </c>
      <c r="BF147" s="40">
        <v>0</v>
      </c>
      <c r="BG147" s="40">
        <v>0</v>
      </c>
      <c r="BH147" s="46">
        <f>SUM(BI147:BL147)</f>
        <v>0</v>
      </c>
      <c r="BI147" s="47">
        <v>0</v>
      </c>
      <c r="BJ147" s="40">
        <v>0</v>
      </c>
      <c r="BK147" s="40">
        <v>0</v>
      </c>
      <c r="BL147" s="40">
        <v>0</v>
      </c>
    </row>
    <row r="148" spans="1:64" ht="67.5" customHeight="1" x14ac:dyDescent="0.25">
      <c r="A148" s="28" t="s">
        <v>333</v>
      </c>
      <c r="B148" s="12" t="s">
        <v>223</v>
      </c>
      <c r="C148" s="30" t="s">
        <v>24</v>
      </c>
      <c r="D148" s="30" t="s">
        <v>24</v>
      </c>
      <c r="E148" s="31">
        <f t="shared" ref="E148:F148" si="958">J148+O148+T148+Y148+AD148+AI148+AN148+AS148+AX148</f>
        <v>45000</v>
      </c>
      <c r="F148" s="31">
        <f t="shared" si="958"/>
        <v>0</v>
      </c>
      <c r="G148" s="31">
        <f t="shared" si="933"/>
        <v>0</v>
      </c>
      <c r="H148" s="31">
        <f t="shared" si="933"/>
        <v>45000</v>
      </c>
      <c r="I148" s="31">
        <f t="shared" ref="I148" si="959">N148+S148+X148+AC148+AH148+AM148+AR148+AW148+BB148</f>
        <v>0</v>
      </c>
      <c r="J148" s="53">
        <f>SUM(L148:N148)</f>
        <v>0</v>
      </c>
      <c r="K148" s="40">
        <v>0</v>
      </c>
      <c r="L148" s="40">
        <v>0</v>
      </c>
      <c r="M148" s="53">
        <v>0</v>
      </c>
      <c r="N148" s="53">
        <v>0</v>
      </c>
      <c r="O148" s="46">
        <f t="shared" ref="O148" si="960">SUM(P148:S148)</f>
        <v>0</v>
      </c>
      <c r="P148" s="47">
        <v>0</v>
      </c>
      <c r="Q148" s="40">
        <v>0</v>
      </c>
      <c r="R148" s="40">
        <v>0</v>
      </c>
      <c r="S148" s="40">
        <v>0</v>
      </c>
      <c r="T148" s="46">
        <f t="shared" ref="T148" si="961">SUM(U148:X148)</f>
        <v>0</v>
      </c>
      <c r="U148" s="47">
        <v>0</v>
      </c>
      <c r="V148" s="40">
        <v>0</v>
      </c>
      <c r="W148" s="40">
        <v>0</v>
      </c>
      <c r="X148" s="40">
        <v>0</v>
      </c>
      <c r="Y148" s="48">
        <f t="shared" ref="Y148" si="962">SUM(Z148:AC148)</f>
        <v>45000</v>
      </c>
      <c r="Z148" s="47">
        <v>0</v>
      </c>
      <c r="AA148" s="40">
        <v>0</v>
      </c>
      <c r="AB148" s="41">
        <v>45000</v>
      </c>
      <c r="AC148" s="40">
        <v>0</v>
      </c>
      <c r="AD148" s="46">
        <f t="shared" ref="AD148" si="963">SUM(AE148:AH148)</f>
        <v>0</v>
      </c>
      <c r="AE148" s="47">
        <v>0</v>
      </c>
      <c r="AF148" s="40">
        <v>0</v>
      </c>
      <c r="AG148" s="40">
        <v>0</v>
      </c>
      <c r="AH148" s="40">
        <v>0</v>
      </c>
      <c r="AI148" s="46">
        <f t="shared" ref="AI148" si="964">SUM(AJ148:AM148)</f>
        <v>0</v>
      </c>
      <c r="AJ148" s="47">
        <v>0</v>
      </c>
      <c r="AK148" s="40">
        <v>0</v>
      </c>
      <c r="AL148" s="40">
        <v>0</v>
      </c>
      <c r="AM148" s="40">
        <v>0</v>
      </c>
      <c r="AN148" s="46">
        <f t="shared" ref="AN148" si="965">SUM(AO148:AR148)</f>
        <v>0</v>
      </c>
      <c r="AO148" s="47">
        <v>0</v>
      </c>
      <c r="AP148" s="40">
        <v>0</v>
      </c>
      <c r="AQ148" s="40">
        <v>0</v>
      </c>
      <c r="AR148" s="40">
        <v>0</v>
      </c>
      <c r="AS148" s="46">
        <f t="shared" ref="AS148" si="966">SUM(AT148:AW148)</f>
        <v>0</v>
      </c>
      <c r="AT148" s="47">
        <v>0</v>
      </c>
      <c r="AU148" s="40">
        <v>0</v>
      </c>
      <c r="AV148" s="40">
        <v>0</v>
      </c>
      <c r="AW148" s="40">
        <v>0</v>
      </c>
      <c r="AX148" s="46">
        <f t="shared" ref="AX148" si="967">SUM(AY148:BB148)</f>
        <v>0</v>
      </c>
      <c r="AY148" s="47">
        <v>0</v>
      </c>
      <c r="AZ148" s="40">
        <v>0</v>
      </c>
      <c r="BA148" s="40">
        <v>0</v>
      </c>
      <c r="BB148" s="40">
        <v>0</v>
      </c>
      <c r="BC148" s="46">
        <f t="shared" ref="BC148" si="968">SUM(BD148:BG148)</f>
        <v>0</v>
      </c>
      <c r="BD148" s="47">
        <v>0</v>
      </c>
      <c r="BE148" s="40">
        <v>0</v>
      </c>
      <c r="BF148" s="40">
        <v>0</v>
      </c>
      <c r="BG148" s="40">
        <v>0</v>
      </c>
      <c r="BH148" s="46">
        <f t="shared" ref="BH148" si="969">SUM(BI148:BL148)</f>
        <v>0</v>
      </c>
      <c r="BI148" s="47">
        <v>0</v>
      </c>
      <c r="BJ148" s="40">
        <v>0</v>
      </c>
      <c r="BK148" s="40">
        <v>0</v>
      </c>
      <c r="BL148" s="40">
        <v>0</v>
      </c>
    </row>
    <row r="149" spans="1:64" ht="31.5" customHeight="1" x14ac:dyDescent="0.25">
      <c r="A149" s="28" t="s">
        <v>321</v>
      </c>
      <c r="B149" s="92" t="s">
        <v>323</v>
      </c>
      <c r="C149" s="92"/>
      <c r="D149" s="92"/>
      <c r="E149" s="39">
        <f>SUM(E150:E151)</f>
        <v>95635.5</v>
      </c>
      <c r="F149" s="39">
        <f t="shared" ref="F149:BL149" si="970">SUM(F150:F151)</f>
        <v>0</v>
      </c>
      <c r="G149" s="39">
        <f t="shared" si="970"/>
        <v>90845.9</v>
      </c>
      <c r="H149" s="39">
        <f t="shared" si="970"/>
        <v>4781.3999999999996</v>
      </c>
      <c r="I149" s="39">
        <f t="shared" si="970"/>
        <v>8.1999999999999993</v>
      </c>
      <c r="J149" s="39">
        <f t="shared" si="970"/>
        <v>0</v>
      </c>
      <c r="K149" s="39">
        <f t="shared" si="970"/>
        <v>0</v>
      </c>
      <c r="L149" s="39">
        <f t="shared" si="970"/>
        <v>0</v>
      </c>
      <c r="M149" s="39">
        <f t="shared" si="970"/>
        <v>0</v>
      </c>
      <c r="N149" s="39">
        <f t="shared" si="970"/>
        <v>0</v>
      </c>
      <c r="O149" s="39">
        <f t="shared" si="970"/>
        <v>0</v>
      </c>
      <c r="P149" s="39">
        <f t="shared" si="970"/>
        <v>0</v>
      </c>
      <c r="Q149" s="39">
        <f t="shared" si="970"/>
        <v>0</v>
      </c>
      <c r="R149" s="39">
        <f t="shared" si="970"/>
        <v>0</v>
      </c>
      <c r="S149" s="39">
        <f t="shared" si="970"/>
        <v>0</v>
      </c>
      <c r="T149" s="39">
        <f t="shared" si="970"/>
        <v>815.5</v>
      </c>
      <c r="U149" s="39">
        <f t="shared" si="970"/>
        <v>0</v>
      </c>
      <c r="V149" s="39">
        <f t="shared" si="970"/>
        <v>766.9</v>
      </c>
      <c r="W149" s="39">
        <f t="shared" si="970"/>
        <v>40.4</v>
      </c>
      <c r="X149" s="39">
        <f t="shared" si="970"/>
        <v>8.1999999999999993</v>
      </c>
      <c r="Y149" s="39">
        <f t="shared" si="970"/>
        <v>0</v>
      </c>
      <c r="Z149" s="39">
        <f t="shared" si="970"/>
        <v>0</v>
      </c>
      <c r="AA149" s="39">
        <f t="shared" si="970"/>
        <v>0</v>
      </c>
      <c r="AB149" s="39">
        <f t="shared" si="970"/>
        <v>0</v>
      </c>
      <c r="AC149" s="39">
        <f t="shared" si="970"/>
        <v>0</v>
      </c>
      <c r="AD149" s="39">
        <f t="shared" si="970"/>
        <v>94820</v>
      </c>
      <c r="AE149" s="39">
        <f t="shared" si="970"/>
        <v>0</v>
      </c>
      <c r="AF149" s="39">
        <f t="shared" si="970"/>
        <v>90079</v>
      </c>
      <c r="AG149" s="39">
        <f t="shared" si="970"/>
        <v>4741</v>
      </c>
      <c r="AH149" s="39">
        <f t="shared" si="970"/>
        <v>0</v>
      </c>
      <c r="AI149" s="39">
        <f t="shared" si="970"/>
        <v>0</v>
      </c>
      <c r="AJ149" s="39">
        <f t="shared" si="970"/>
        <v>0</v>
      </c>
      <c r="AK149" s="39">
        <f t="shared" si="970"/>
        <v>0</v>
      </c>
      <c r="AL149" s="39">
        <f t="shared" si="970"/>
        <v>0</v>
      </c>
      <c r="AM149" s="39">
        <f t="shared" si="970"/>
        <v>0</v>
      </c>
      <c r="AN149" s="39">
        <f t="shared" si="970"/>
        <v>0</v>
      </c>
      <c r="AO149" s="39">
        <f t="shared" si="970"/>
        <v>0</v>
      </c>
      <c r="AP149" s="39">
        <f t="shared" si="970"/>
        <v>0</v>
      </c>
      <c r="AQ149" s="39">
        <f t="shared" si="970"/>
        <v>0</v>
      </c>
      <c r="AR149" s="39">
        <f t="shared" si="970"/>
        <v>0</v>
      </c>
      <c r="AS149" s="39">
        <f t="shared" si="970"/>
        <v>0</v>
      </c>
      <c r="AT149" s="39">
        <f t="shared" si="970"/>
        <v>0</v>
      </c>
      <c r="AU149" s="39">
        <f t="shared" si="970"/>
        <v>0</v>
      </c>
      <c r="AV149" s="39">
        <f t="shared" si="970"/>
        <v>0</v>
      </c>
      <c r="AW149" s="39">
        <f t="shared" si="970"/>
        <v>0</v>
      </c>
      <c r="AX149" s="39">
        <f t="shared" si="970"/>
        <v>0</v>
      </c>
      <c r="AY149" s="39">
        <f t="shared" si="970"/>
        <v>0</v>
      </c>
      <c r="AZ149" s="39">
        <f t="shared" si="970"/>
        <v>0</v>
      </c>
      <c r="BA149" s="39">
        <f t="shared" si="970"/>
        <v>0</v>
      </c>
      <c r="BB149" s="39">
        <f t="shared" si="970"/>
        <v>0</v>
      </c>
      <c r="BC149" s="39">
        <f t="shared" si="970"/>
        <v>0</v>
      </c>
      <c r="BD149" s="39">
        <f t="shared" si="970"/>
        <v>0</v>
      </c>
      <c r="BE149" s="39">
        <f t="shared" si="970"/>
        <v>0</v>
      </c>
      <c r="BF149" s="39">
        <f t="shared" si="970"/>
        <v>0</v>
      </c>
      <c r="BG149" s="39">
        <f t="shared" si="970"/>
        <v>0</v>
      </c>
      <c r="BH149" s="39">
        <f t="shared" si="970"/>
        <v>0</v>
      </c>
      <c r="BI149" s="39">
        <f t="shared" si="970"/>
        <v>0</v>
      </c>
      <c r="BJ149" s="39">
        <f t="shared" si="970"/>
        <v>0</v>
      </c>
      <c r="BK149" s="39">
        <f t="shared" si="970"/>
        <v>0</v>
      </c>
      <c r="BL149" s="39">
        <f t="shared" si="970"/>
        <v>0</v>
      </c>
    </row>
    <row r="150" spans="1:64" ht="63.75" customHeight="1" x14ac:dyDescent="0.25">
      <c r="A150" s="28" t="s">
        <v>322</v>
      </c>
      <c r="B150" s="12" t="s">
        <v>324</v>
      </c>
      <c r="C150" s="30" t="s">
        <v>24</v>
      </c>
      <c r="D150" s="30" t="s">
        <v>94</v>
      </c>
      <c r="E150" s="31">
        <f t="shared" ref="E150" si="971">J150+O150+T150+Y150+AD150+AI150+AN150+AS150+AX150</f>
        <v>815.5</v>
      </c>
      <c r="F150" s="31">
        <f t="shared" ref="F150" si="972">K150+P150+U150+Z150+AE150+AJ150+AO150+AT150+AY150</f>
        <v>0</v>
      </c>
      <c r="G150" s="31">
        <f t="shared" ref="G150" si="973">L150+Q150+V150+AA150+AF150+AK150+AP150+AU150+AZ150</f>
        <v>766.9</v>
      </c>
      <c r="H150" s="31">
        <f t="shared" ref="H150" si="974">M150+R150+W150+AB150+AG150+AL150+AQ150+AV150+BA150</f>
        <v>40.4</v>
      </c>
      <c r="I150" s="31">
        <f t="shared" ref="I150" si="975">N150+S150+X150+AC150+AH150+AM150+AR150+AW150+BB150</f>
        <v>8.1999999999999993</v>
      </c>
      <c r="J150" s="53">
        <f>SUM(L150:N150)</f>
        <v>0</v>
      </c>
      <c r="K150" s="40">
        <v>0</v>
      </c>
      <c r="L150" s="40">
        <v>0</v>
      </c>
      <c r="M150" s="53">
        <v>0</v>
      </c>
      <c r="N150" s="53">
        <v>0</v>
      </c>
      <c r="O150" s="46">
        <f t="shared" ref="O150" si="976">SUM(P150:S150)</f>
        <v>0</v>
      </c>
      <c r="P150" s="47">
        <v>0</v>
      </c>
      <c r="Q150" s="40">
        <v>0</v>
      </c>
      <c r="R150" s="40">
        <v>0</v>
      </c>
      <c r="S150" s="40">
        <v>0</v>
      </c>
      <c r="T150" s="60">
        <f t="shared" ref="T150" si="977">SUM(U150:X150)</f>
        <v>815.5</v>
      </c>
      <c r="U150" s="47">
        <v>0</v>
      </c>
      <c r="V150" s="41">
        <v>766.9</v>
      </c>
      <c r="W150" s="41">
        <v>40.4</v>
      </c>
      <c r="X150" s="40">
        <v>8.1999999999999993</v>
      </c>
      <c r="Y150" s="60">
        <f t="shared" ref="Y150" si="978">SUM(Z150:AC150)</f>
        <v>0</v>
      </c>
      <c r="Z150" s="47">
        <v>0</v>
      </c>
      <c r="AA150" s="40">
        <v>0</v>
      </c>
      <c r="AB150" s="41">
        <v>0</v>
      </c>
      <c r="AC150" s="40">
        <v>0</v>
      </c>
      <c r="AD150" s="46">
        <f t="shared" ref="AD150" si="979">SUM(AE150:AH150)</f>
        <v>0</v>
      </c>
      <c r="AE150" s="47">
        <v>0</v>
      </c>
      <c r="AF150" s="40">
        <v>0</v>
      </c>
      <c r="AG150" s="40">
        <v>0</v>
      </c>
      <c r="AH150" s="40">
        <v>0</v>
      </c>
      <c r="AI150" s="46">
        <f t="shared" ref="AI150" si="980">SUM(AJ150:AM150)</f>
        <v>0</v>
      </c>
      <c r="AJ150" s="47">
        <v>0</v>
      </c>
      <c r="AK150" s="40">
        <v>0</v>
      </c>
      <c r="AL150" s="40">
        <v>0</v>
      </c>
      <c r="AM150" s="40">
        <v>0</v>
      </c>
      <c r="AN150" s="46">
        <f t="shared" ref="AN150" si="981">SUM(AO150:AR150)</f>
        <v>0</v>
      </c>
      <c r="AO150" s="47">
        <v>0</v>
      </c>
      <c r="AP150" s="40">
        <v>0</v>
      </c>
      <c r="AQ150" s="40">
        <v>0</v>
      </c>
      <c r="AR150" s="40">
        <v>0</v>
      </c>
      <c r="AS150" s="46">
        <f t="shared" ref="AS150" si="982">SUM(AT150:AW150)</f>
        <v>0</v>
      </c>
      <c r="AT150" s="47">
        <v>0</v>
      </c>
      <c r="AU150" s="40">
        <v>0</v>
      </c>
      <c r="AV150" s="40">
        <v>0</v>
      </c>
      <c r="AW150" s="40">
        <v>0</v>
      </c>
      <c r="AX150" s="46">
        <f t="shared" ref="AX150" si="983">SUM(AY150:BB150)</f>
        <v>0</v>
      </c>
      <c r="AY150" s="47">
        <v>0</v>
      </c>
      <c r="AZ150" s="40">
        <v>0</v>
      </c>
      <c r="BA150" s="40">
        <v>0</v>
      </c>
      <c r="BB150" s="40">
        <v>0</v>
      </c>
      <c r="BC150" s="46">
        <f t="shared" ref="BC150" si="984">SUM(BD150:BG150)</f>
        <v>0</v>
      </c>
      <c r="BD150" s="47">
        <v>0</v>
      </c>
      <c r="BE150" s="40">
        <v>0</v>
      </c>
      <c r="BF150" s="40">
        <v>0</v>
      </c>
      <c r="BG150" s="40">
        <v>0</v>
      </c>
      <c r="BH150" s="46">
        <f t="shared" ref="BH150" si="985">SUM(BI150:BL150)</f>
        <v>0</v>
      </c>
      <c r="BI150" s="47">
        <v>0</v>
      </c>
      <c r="BJ150" s="40">
        <v>0</v>
      </c>
      <c r="BK150" s="40">
        <v>0</v>
      </c>
      <c r="BL150" s="40">
        <v>0</v>
      </c>
    </row>
    <row r="151" spans="1:64" ht="33" x14ac:dyDescent="0.25">
      <c r="A151" s="28" t="s">
        <v>339</v>
      </c>
      <c r="B151" s="36" t="s">
        <v>338</v>
      </c>
      <c r="C151" s="30" t="s">
        <v>24</v>
      </c>
      <c r="D151" s="30" t="s">
        <v>24</v>
      </c>
      <c r="E151" s="31">
        <f t="shared" ref="E151" si="986">J151+O151+T151+Y151+AD151+AI151+AN151+AS151+AX151</f>
        <v>94820</v>
      </c>
      <c r="F151" s="31">
        <f t="shared" ref="F151" si="987">K151+P151+U151+Z151+AE151+AJ151+AO151+AT151+AY151</f>
        <v>0</v>
      </c>
      <c r="G151" s="31">
        <f t="shared" ref="G151" si="988">L151+Q151+V151+AA151+AF151+AK151+AP151+AU151+AZ151</f>
        <v>90079</v>
      </c>
      <c r="H151" s="31">
        <f t="shared" ref="H151" si="989">M151+R151+W151+AB151+AG151+AL151+AQ151+AV151+BA151</f>
        <v>4741</v>
      </c>
      <c r="I151" s="31">
        <f t="shared" ref="I151" si="990">N151+S151+X151+AC151+AH151+AM151+AR151+AW151+BB151</f>
        <v>0</v>
      </c>
      <c r="J151" s="53">
        <f>SUM(L151:N151)</f>
        <v>0</v>
      </c>
      <c r="K151" s="40">
        <v>0</v>
      </c>
      <c r="L151" s="40">
        <v>0</v>
      </c>
      <c r="M151" s="53">
        <v>0</v>
      </c>
      <c r="N151" s="53">
        <v>0</v>
      </c>
      <c r="O151" s="46">
        <f t="shared" ref="O151" si="991">SUM(P151:S151)</f>
        <v>0</v>
      </c>
      <c r="P151" s="47">
        <v>0</v>
      </c>
      <c r="Q151" s="40">
        <v>0</v>
      </c>
      <c r="R151" s="40">
        <v>0</v>
      </c>
      <c r="S151" s="40">
        <v>0</v>
      </c>
      <c r="T151" s="40">
        <v>0</v>
      </c>
      <c r="U151" s="40">
        <v>0</v>
      </c>
      <c r="V151" s="40">
        <v>0</v>
      </c>
      <c r="W151" s="40">
        <v>0</v>
      </c>
      <c r="X151" s="40">
        <v>0</v>
      </c>
      <c r="Y151" s="40">
        <v>0</v>
      </c>
      <c r="Z151" s="40">
        <v>0</v>
      </c>
      <c r="AA151" s="40">
        <v>0</v>
      </c>
      <c r="AB151" s="40">
        <v>0</v>
      </c>
      <c r="AC151" s="40">
        <v>0</v>
      </c>
      <c r="AD151" s="42">
        <f>AF151+AG151</f>
        <v>94820</v>
      </c>
      <c r="AE151" s="32"/>
      <c r="AF151" s="32">
        <v>90079</v>
      </c>
      <c r="AG151" s="32">
        <v>4741</v>
      </c>
      <c r="AH151" s="40">
        <v>0</v>
      </c>
      <c r="AI151" s="46">
        <f t="shared" ref="AI151" si="992">SUM(AJ151:AM151)</f>
        <v>0</v>
      </c>
      <c r="AJ151" s="47">
        <v>0</v>
      </c>
      <c r="AK151" s="40">
        <v>0</v>
      </c>
      <c r="AL151" s="40">
        <v>0</v>
      </c>
      <c r="AM151" s="40">
        <v>0</v>
      </c>
      <c r="AN151" s="46">
        <f t="shared" ref="AN151" si="993">SUM(AO151:AR151)</f>
        <v>0</v>
      </c>
      <c r="AO151" s="47">
        <v>0</v>
      </c>
      <c r="AP151" s="40">
        <v>0</v>
      </c>
      <c r="AQ151" s="40">
        <v>0</v>
      </c>
      <c r="AR151" s="40">
        <v>0</v>
      </c>
      <c r="AS151" s="46">
        <f t="shared" ref="AS151" si="994">SUM(AT151:AW151)</f>
        <v>0</v>
      </c>
      <c r="AT151" s="47">
        <v>0</v>
      </c>
      <c r="AU151" s="40">
        <v>0</v>
      </c>
      <c r="AV151" s="40">
        <v>0</v>
      </c>
      <c r="AW151" s="40">
        <v>0</v>
      </c>
      <c r="AX151" s="46">
        <f t="shared" ref="AX151" si="995">SUM(AY151:BB151)</f>
        <v>0</v>
      </c>
      <c r="AY151" s="47">
        <v>0</v>
      </c>
      <c r="AZ151" s="40">
        <v>0</v>
      </c>
      <c r="BA151" s="40">
        <v>0</v>
      </c>
      <c r="BB151" s="40">
        <v>0</v>
      </c>
      <c r="BC151" s="46">
        <f t="shared" ref="BC151" si="996">SUM(BD151:BG151)</f>
        <v>0</v>
      </c>
      <c r="BD151" s="47">
        <v>0</v>
      </c>
      <c r="BE151" s="40">
        <v>0</v>
      </c>
      <c r="BF151" s="40">
        <v>0</v>
      </c>
      <c r="BG151" s="40">
        <v>0</v>
      </c>
      <c r="BH151" s="46">
        <f t="shared" ref="BH151" si="997">SUM(BI151:BL151)</f>
        <v>0</v>
      </c>
      <c r="BI151" s="47">
        <v>0</v>
      </c>
      <c r="BJ151" s="40">
        <v>0</v>
      </c>
      <c r="BK151" s="40">
        <v>0</v>
      </c>
      <c r="BL151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49:D149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B144:D144"/>
    <mergeCell ref="B32:D32"/>
    <mergeCell ref="B34:D34"/>
    <mergeCell ref="B142:D142"/>
    <mergeCell ref="B31:D31"/>
    <mergeCell ref="B86:D86"/>
    <mergeCell ref="B36:D36"/>
    <mergeCell ref="B101:D101"/>
    <mergeCell ref="B107:D107"/>
    <mergeCell ref="B112:D112"/>
    <mergeCell ref="B139:D139"/>
    <mergeCell ref="B102:D102"/>
    <mergeCell ref="B37:D37"/>
    <mergeCell ref="B69:D69"/>
    <mergeCell ref="B81:D81"/>
    <mergeCell ref="B82:D82"/>
  </mergeCells>
  <printOptions horizontalCentered="1"/>
  <pageMargins left="0" right="0" top="0.19685039370078741" bottom="0.19685039370078741" header="0.31496062992125984" footer="0.31496062992125984"/>
  <pageSetup paperSize="9" scale="35" fitToWidth="2" fitToHeight="6" orientation="landscape" r:id="rId1"/>
  <headerFooter>
    <oddFooter>Страница  &amp;P из &amp;N</oddFooter>
  </headerFooter>
  <rowBreaks count="3" manualBreakCount="3">
    <brk id="35" max="63" man="1"/>
    <brk id="70" max="63" man="1"/>
    <brk id="106" max="63" man="1"/>
  </rowBreaks>
  <colBreaks count="1" manualBreakCount="1">
    <brk id="29" max="1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2023-08-25T11:42:40Z</cp:lastPrinted>
  <dcterms:created xsi:type="dcterms:W3CDTF">2019-10-14T07:16:42Z</dcterms:created>
  <dcterms:modified xsi:type="dcterms:W3CDTF">2023-08-25T11:43:23Z</dcterms:modified>
</cp:coreProperties>
</file>