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185" windowWidth="19440" windowHeight="852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(2)'!$A$1:$N$23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(2)'!$A$1:$N$23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(2)'!$A$1:$N$23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(2)'!$A$1:$N$23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инфр'!$A$1:$R$67</definedName>
    <definedName name="_xlnm.Print_Area" localSheetId="1">'МП Коммунальная инфр (2)'!$A$1:$M$23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K14" i="20" l="1"/>
  <c r="M14" i="20"/>
  <c r="I19" i="19" l="1"/>
  <c r="M20" i="20" l="1"/>
  <c r="K20" i="20" s="1"/>
  <c r="M18" i="20"/>
  <c r="M8" i="20"/>
  <c r="M13" i="20"/>
  <c r="M15" i="20"/>
  <c r="M10" i="20"/>
  <c r="K10" i="20" s="1"/>
  <c r="M9" i="20" l="1"/>
  <c r="K9" i="20" s="1"/>
  <c r="P30" i="19" l="1"/>
  <c r="F30" i="19"/>
  <c r="G30" i="19"/>
  <c r="H30" i="19"/>
  <c r="I30" i="19"/>
  <c r="J30" i="19"/>
  <c r="K30" i="19"/>
  <c r="L30" i="19"/>
  <c r="M30" i="19"/>
  <c r="N30" i="19"/>
  <c r="O30" i="19"/>
  <c r="E30" i="19"/>
  <c r="O42" i="19"/>
  <c r="O60" i="19"/>
  <c r="N34" i="19"/>
  <c r="N32" i="19" l="1"/>
  <c r="O32" i="19"/>
  <c r="N33" i="19"/>
  <c r="O33" i="19"/>
  <c r="O34" i="19"/>
  <c r="N35" i="19"/>
  <c r="O35" i="19"/>
  <c r="N36" i="19"/>
  <c r="O36" i="19"/>
  <c r="N37" i="19"/>
  <c r="O37" i="19"/>
  <c r="N38" i="19"/>
  <c r="O38" i="19"/>
  <c r="M38" i="19" s="1"/>
  <c r="N39" i="19"/>
  <c r="O39" i="19"/>
  <c r="N40" i="19"/>
  <c r="O40" i="19"/>
  <c r="M40" i="19" s="1"/>
  <c r="O31" i="19"/>
  <c r="N31" i="19"/>
  <c r="I40" i="19"/>
  <c r="E40" i="19"/>
  <c r="I39" i="19"/>
  <c r="E39" i="19"/>
  <c r="I38" i="19"/>
  <c r="E38" i="19"/>
  <c r="I37" i="19"/>
  <c r="E37" i="19"/>
  <c r="G34" i="19"/>
  <c r="G33" i="19"/>
  <c r="G32" i="19"/>
  <c r="F32" i="19"/>
  <c r="O19" i="19"/>
  <c r="O20" i="19"/>
  <c r="O17" i="19"/>
  <c r="O8" i="19"/>
  <c r="R40" i="19" l="1"/>
  <c r="Q40" i="19"/>
  <c r="Q37" i="19"/>
  <c r="M39" i="19"/>
  <c r="R39" i="19" s="1"/>
  <c r="M37" i="19"/>
  <c r="Q39" i="19"/>
  <c r="Q38" i="19"/>
  <c r="R38" i="19"/>
  <c r="R37" i="19"/>
  <c r="J23" i="20" l="1"/>
  <c r="L23" i="20"/>
  <c r="K13" i="20" l="1"/>
  <c r="K8" i="20" l="1"/>
  <c r="I52" i="19" l="1"/>
  <c r="O21" i="19"/>
  <c r="O16" i="19"/>
  <c r="O13" i="19"/>
  <c r="O10" i="19"/>
  <c r="M36" i="19"/>
  <c r="I36" i="19"/>
  <c r="E36" i="19" l="1"/>
  <c r="Q36" i="19" s="1"/>
  <c r="M17" i="20"/>
  <c r="K17" i="20" s="1"/>
  <c r="R36" i="19" l="1"/>
  <c r="O18" i="19" l="1"/>
  <c r="O15" i="19"/>
  <c r="O14" i="19"/>
  <c r="O9" i="19"/>
  <c r="F41" i="19" l="1"/>
  <c r="G41" i="19"/>
  <c r="H41" i="19"/>
  <c r="J41" i="19"/>
  <c r="K41" i="19"/>
  <c r="L41" i="19"/>
  <c r="N41" i="19"/>
  <c r="O41" i="19"/>
  <c r="P41" i="19"/>
  <c r="M42" i="19"/>
  <c r="I42" i="19"/>
  <c r="I41" i="19" s="1"/>
  <c r="E42" i="19"/>
  <c r="E41" i="19" s="1"/>
  <c r="Q41" i="19" l="1"/>
  <c r="M41" i="19"/>
  <c r="R41" i="19" s="1"/>
  <c r="R42" i="19"/>
  <c r="K18" i="20"/>
  <c r="Q42" i="19"/>
  <c r="M21" i="20"/>
  <c r="O62" i="19" l="1"/>
  <c r="F43" i="19"/>
  <c r="H43" i="19"/>
  <c r="J43" i="19"/>
  <c r="K43" i="19"/>
  <c r="L43" i="19"/>
  <c r="N43" i="19"/>
  <c r="P43" i="19"/>
  <c r="F59" i="19"/>
  <c r="G59" i="19"/>
  <c r="H59" i="19"/>
  <c r="J59" i="19"/>
  <c r="K59" i="19"/>
  <c r="L59" i="19"/>
  <c r="N59" i="19"/>
  <c r="O59" i="19"/>
  <c r="P59" i="19"/>
  <c r="F61" i="19"/>
  <c r="G61" i="19"/>
  <c r="H61" i="19"/>
  <c r="J61" i="19"/>
  <c r="K61" i="19"/>
  <c r="L61" i="19"/>
  <c r="N61" i="19"/>
  <c r="O61" i="19"/>
  <c r="P61" i="19"/>
  <c r="F63" i="19"/>
  <c r="G63" i="19"/>
  <c r="H63" i="19"/>
  <c r="J63" i="19"/>
  <c r="K63" i="19"/>
  <c r="L63" i="19"/>
  <c r="N63" i="19"/>
  <c r="O63" i="19"/>
  <c r="P63" i="19"/>
  <c r="F65" i="19"/>
  <c r="G65" i="19"/>
  <c r="H65" i="19"/>
  <c r="J65" i="19"/>
  <c r="K65" i="19"/>
  <c r="L65" i="19"/>
  <c r="N65" i="19"/>
  <c r="O65" i="19"/>
  <c r="P65" i="19"/>
  <c r="M66" i="19"/>
  <c r="I66" i="19"/>
  <c r="E66" i="19"/>
  <c r="M60" i="19"/>
  <c r="I60" i="19"/>
  <c r="E60" i="19"/>
  <c r="E59" i="19" s="1"/>
  <c r="G55" i="19"/>
  <c r="G43" i="19" s="1"/>
  <c r="O57" i="19"/>
  <c r="M57" i="19" s="1"/>
  <c r="I57" i="19"/>
  <c r="E57" i="19"/>
  <c r="O56" i="19"/>
  <c r="M56" i="19" s="1"/>
  <c r="I56" i="19"/>
  <c r="E56" i="19"/>
  <c r="Q66" i="19" l="1"/>
  <c r="Q57" i="19"/>
  <c r="I59" i="19"/>
  <c r="Q59" i="19" s="1"/>
  <c r="Q60" i="19"/>
  <c r="M65" i="19"/>
  <c r="R66" i="19"/>
  <c r="Q56" i="19"/>
  <c r="R57" i="19"/>
  <c r="M59" i="19"/>
  <c r="R59" i="19" s="1"/>
  <c r="R60" i="19"/>
  <c r="R56" i="19"/>
  <c r="E65" i="19"/>
  <c r="I65" i="19"/>
  <c r="M22" i="20"/>
  <c r="K22" i="20" s="1"/>
  <c r="O45" i="19"/>
  <c r="O46" i="19"/>
  <c r="O47" i="19"/>
  <c r="O48" i="19"/>
  <c r="O49" i="19"/>
  <c r="O50" i="19"/>
  <c r="O51" i="19"/>
  <c r="O52" i="19"/>
  <c r="O53" i="19"/>
  <c r="M53" i="19" s="1"/>
  <c r="O54" i="19"/>
  <c r="M54" i="19" s="1"/>
  <c r="O55" i="19"/>
  <c r="M55" i="19" s="1"/>
  <c r="O44" i="19"/>
  <c r="E64" i="19"/>
  <c r="E63" i="19" s="1"/>
  <c r="I64" i="19"/>
  <c r="M64" i="19"/>
  <c r="E53" i="19"/>
  <c r="I53" i="19"/>
  <c r="E54" i="19"/>
  <c r="I54" i="19"/>
  <c r="E55" i="19"/>
  <c r="I55" i="19"/>
  <c r="H29" i="19"/>
  <c r="J29" i="19"/>
  <c r="K29" i="19"/>
  <c r="L29" i="19"/>
  <c r="N29" i="19"/>
  <c r="O29" i="19"/>
  <c r="P29" i="19"/>
  <c r="E34" i="19"/>
  <c r="E33" i="19"/>
  <c r="E32" i="19"/>
  <c r="O28" i="19"/>
  <c r="Q54" i="19" l="1"/>
  <c r="Q65" i="19"/>
  <c r="R65" i="19"/>
  <c r="M63" i="19"/>
  <c r="R63" i="19" s="1"/>
  <c r="R64" i="19"/>
  <c r="R55" i="19"/>
  <c r="I63" i="19"/>
  <c r="Q63" i="19" s="1"/>
  <c r="Q64" i="19"/>
  <c r="R54" i="19"/>
  <c r="Q55" i="19"/>
  <c r="Q53" i="19"/>
  <c r="R53" i="19"/>
  <c r="O43" i="19"/>
  <c r="E31" i="19"/>
  <c r="O26" i="19"/>
  <c r="G29" i="19" l="1"/>
  <c r="O12" i="19"/>
  <c r="M62" i="19" l="1"/>
  <c r="I62" i="19"/>
  <c r="E62" i="19"/>
  <c r="E61" i="19" s="1"/>
  <c r="M44" i="19"/>
  <c r="R44" i="19" s="1"/>
  <c r="I45" i="19"/>
  <c r="I46" i="19"/>
  <c r="I47" i="19"/>
  <c r="I48" i="19"/>
  <c r="I49" i="19"/>
  <c r="I50" i="19"/>
  <c r="I51" i="19"/>
  <c r="I44" i="19"/>
  <c r="Q44" i="19" s="1"/>
  <c r="E44" i="19"/>
  <c r="M31" i="19"/>
  <c r="R31" i="19" s="1"/>
  <c r="M32" i="19"/>
  <c r="R32" i="19" s="1"/>
  <c r="M33" i="19"/>
  <c r="R33" i="19" s="1"/>
  <c r="M34" i="19"/>
  <c r="R34" i="19" s="1"/>
  <c r="M35" i="19"/>
  <c r="I31" i="19"/>
  <c r="Q31" i="19" s="1"/>
  <c r="I32" i="19"/>
  <c r="Q32" i="19" s="1"/>
  <c r="I33" i="19"/>
  <c r="Q33" i="19" s="1"/>
  <c r="I34" i="19"/>
  <c r="Q34" i="19" s="1"/>
  <c r="I35" i="19"/>
  <c r="E8" i="19"/>
  <c r="E9" i="19"/>
  <c r="E10" i="19"/>
  <c r="E12" i="19"/>
  <c r="E13" i="19"/>
  <c r="E14" i="19"/>
  <c r="E15" i="19"/>
  <c r="E16" i="19"/>
  <c r="E17" i="19"/>
  <c r="E18" i="19"/>
  <c r="E20" i="19"/>
  <c r="E21" i="19"/>
  <c r="E7" i="19"/>
  <c r="M8" i="19"/>
  <c r="M9" i="19"/>
  <c r="M10" i="19"/>
  <c r="M11" i="19"/>
  <c r="M12" i="19"/>
  <c r="M13" i="19"/>
  <c r="M14" i="19"/>
  <c r="M15" i="19"/>
  <c r="M16" i="19"/>
  <c r="M17" i="19"/>
  <c r="M18" i="19"/>
  <c r="M7" i="19"/>
  <c r="I8" i="19"/>
  <c r="I9" i="19"/>
  <c r="I10" i="19"/>
  <c r="I11" i="19"/>
  <c r="I12" i="19"/>
  <c r="I13" i="19"/>
  <c r="I14" i="19"/>
  <c r="I15" i="19"/>
  <c r="I16" i="19"/>
  <c r="I17" i="19"/>
  <c r="I18" i="19"/>
  <c r="I20" i="19"/>
  <c r="I21" i="19"/>
  <c r="I22" i="19"/>
  <c r="I23" i="19"/>
  <c r="I7" i="19"/>
  <c r="N27" i="19"/>
  <c r="O27" i="19"/>
  <c r="M28" i="19"/>
  <c r="J27" i="19"/>
  <c r="K27" i="19"/>
  <c r="L27" i="19"/>
  <c r="I28" i="19"/>
  <c r="O25" i="19"/>
  <c r="J25" i="19"/>
  <c r="K25" i="19"/>
  <c r="L25" i="19"/>
  <c r="I26" i="19"/>
  <c r="M20" i="19"/>
  <c r="M21" i="19"/>
  <c r="O22" i="19"/>
  <c r="M22" i="19" s="1"/>
  <c r="O23" i="19"/>
  <c r="M23" i="19" s="1"/>
  <c r="M19" i="19"/>
  <c r="N6" i="19"/>
  <c r="P6" i="19"/>
  <c r="K6" i="19"/>
  <c r="M45" i="19"/>
  <c r="M46" i="19"/>
  <c r="M47" i="19"/>
  <c r="M48" i="19"/>
  <c r="M49" i="19"/>
  <c r="M50" i="19"/>
  <c r="M51" i="19"/>
  <c r="M52" i="19"/>
  <c r="F6" i="19"/>
  <c r="E26" i="19"/>
  <c r="E45" i="19"/>
  <c r="E46" i="19"/>
  <c r="E47" i="19"/>
  <c r="E48" i="19"/>
  <c r="E49" i="19"/>
  <c r="E50" i="19"/>
  <c r="E51" i="19"/>
  <c r="E52" i="19"/>
  <c r="Q52" i="19" s="1"/>
  <c r="E28" i="19"/>
  <c r="F27" i="19"/>
  <c r="G27" i="19"/>
  <c r="H27" i="19"/>
  <c r="G25" i="19"/>
  <c r="H6" i="19"/>
  <c r="G6" i="19"/>
  <c r="R50" i="19" l="1"/>
  <c r="R46" i="19"/>
  <c r="R49" i="19"/>
  <c r="R45" i="19"/>
  <c r="Q51" i="19"/>
  <c r="Q47" i="19"/>
  <c r="R52" i="19"/>
  <c r="R48" i="19"/>
  <c r="Q50" i="19"/>
  <c r="Q46" i="19"/>
  <c r="Q62" i="19"/>
  <c r="Q48" i="19"/>
  <c r="R51" i="19"/>
  <c r="R47" i="19"/>
  <c r="Q49" i="19"/>
  <c r="Q45" i="19"/>
  <c r="R62" i="19"/>
  <c r="E27" i="19"/>
  <c r="Q28" i="19"/>
  <c r="R28" i="19"/>
  <c r="Q26" i="19"/>
  <c r="R21" i="19"/>
  <c r="Q21" i="19"/>
  <c r="R13" i="19"/>
  <c r="Q13" i="19"/>
  <c r="R15" i="19"/>
  <c r="Q15" i="19"/>
  <c r="Q17" i="19"/>
  <c r="R17" i="19"/>
  <c r="Q9" i="19"/>
  <c r="R9" i="19"/>
  <c r="R7" i="19"/>
  <c r="Q7" i="19"/>
  <c r="Q20" i="19"/>
  <c r="R20" i="19"/>
  <c r="R16" i="19"/>
  <c r="Q16" i="19"/>
  <c r="Q12" i="19"/>
  <c r="R12" i="19"/>
  <c r="R8" i="19"/>
  <c r="Q8" i="19"/>
  <c r="Q18" i="19"/>
  <c r="R18" i="19"/>
  <c r="Q14" i="19"/>
  <c r="R14" i="19"/>
  <c r="Q10" i="19"/>
  <c r="R10" i="19"/>
  <c r="M16" i="20"/>
  <c r="K15" i="20"/>
  <c r="I61" i="19"/>
  <c r="Q61" i="19" s="1"/>
  <c r="M61" i="19"/>
  <c r="R61" i="19" s="1"/>
  <c r="E43" i="19"/>
  <c r="K12" i="20"/>
  <c r="K11" i="20"/>
  <c r="M43" i="19"/>
  <c r="R43" i="19" s="1"/>
  <c r="I43" i="19"/>
  <c r="G24" i="19"/>
  <c r="L24" i="19"/>
  <c r="O24" i="19"/>
  <c r="K24" i="19"/>
  <c r="J24" i="19"/>
  <c r="O6" i="19"/>
  <c r="E6" i="19"/>
  <c r="I27" i="19"/>
  <c r="M27" i="19"/>
  <c r="P27" i="19"/>
  <c r="F25" i="19"/>
  <c r="H25" i="19"/>
  <c r="K16" i="20" l="1"/>
  <c r="M23" i="20"/>
  <c r="Q43" i="19"/>
  <c r="R27" i="19"/>
  <c r="Q27" i="19"/>
  <c r="M29" i="19"/>
  <c r="I29" i="19"/>
  <c r="E35" i="19"/>
  <c r="F29" i="19"/>
  <c r="F24" i="19"/>
  <c r="H24" i="19"/>
  <c r="E29" i="19" l="1"/>
  <c r="Q29" i="19" s="1"/>
  <c r="Q35" i="19"/>
  <c r="R35" i="19"/>
  <c r="Q30" i="19" l="1"/>
  <c r="R30" i="19"/>
  <c r="R29" i="19"/>
  <c r="I6" i="19"/>
  <c r="Q6" i="19" s="1"/>
  <c r="J6" i="19"/>
  <c r="L6" i="19"/>
  <c r="M6" i="19"/>
  <c r="R6" i="19" s="1"/>
  <c r="P26" i="19" l="1"/>
  <c r="N26" i="19"/>
  <c r="E25" i="19"/>
  <c r="E24" i="19" l="1"/>
  <c r="K21" i="20"/>
  <c r="K23" i="20" s="1"/>
  <c r="N25" i="19"/>
  <c r="N24" i="19" s="1"/>
  <c r="M26" i="19"/>
  <c r="R26" i="19" s="1"/>
  <c r="P25" i="19"/>
  <c r="P24" i="19" s="1"/>
  <c r="I25" i="19"/>
  <c r="Q25" i="19" s="1"/>
  <c r="M25" i="19" l="1"/>
  <c r="R25" i="19" s="1"/>
  <c r="I24" i="19"/>
  <c r="Q24" i="19" s="1"/>
  <c r="M24" i="19" l="1"/>
  <c r="R24" i="19" s="1"/>
  <c r="B7" i="22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58" i="19"/>
  <c r="E67" i="19" s="1"/>
  <c r="N58" i="19"/>
  <c r="N67" i="19" s="1"/>
  <c r="H58" i="19"/>
  <c r="H67" i="19" s="1"/>
  <c r="M58" i="19"/>
  <c r="O58" i="19"/>
  <c r="O67" i="19" s="1"/>
  <c r="F58" i="19"/>
  <c r="F67" i="19" s="1"/>
  <c r="J58" i="19"/>
  <c r="J67" i="19" s="1"/>
  <c r="I58" i="19"/>
  <c r="P58" i="19"/>
  <c r="P67" i="19" s="1"/>
  <c r="L58" i="19"/>
  <c r="L67" i="19" s="1"/>
  <c r="K58" i="19"/>
  <c r="K67" i="19" s="1"/>
  <c r="I67" i="19" l="1"/>
  <c r="Q67" i="19" s="1"/>
  <c r="Q58" i="19"/>
  <c r="M67" i="19"/>
  <c r="R67" i="19" s="1"/>
  <c r="R58" i="19"/>
  <c r="G58" i="19"/>
  <c r="G67" i="19" s="1"/>
</calcChain>
</file>

<file path=xl/sharedStrings.xml><?xml version="1.0" encoding="utf-8"?>
<sst xmlns="http://schemas.openxmlformats.org/spreadsheetml/2006/main" count="348" uniqueCount="191">
  <si>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</si>
  <si>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</si>
  <si>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</si>
  <si>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</si>
  <si>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</si>
  <si>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</si>
  <si>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</si>
  <si>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</si>
  <si>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</si>
  <si>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</si>
  <si>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</si>
  <si>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</si>
  <si>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</si>
  <si>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</si>
  <si>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</si>
  <si>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</si>
  <si>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</si>
  <si>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</si>
  <si>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</si>
  <si>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</si>
  <si>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</si>
  <si>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</si>
  <si>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</si>
  <si>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</si>
  <si>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</si>
  <si>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</si>
  <si>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</si>
  <si>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</si>
  <si>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</si>
  <si>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</si>
  <si>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</si>
  <si>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</si>
  <si>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</si>
  <si>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</si>
  <si>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</si>
  <si>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</si>
  <si>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</si>
  <si>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</si>
  <si>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</si>
  <si>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</si>
  <si>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</si>
  <si>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</si>
  <si>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</si>
  <si>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</si>
  <si>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</si>
  <si>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</si>
  <si>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</si>
  <si>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</si>
  <si>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</si>
  <si>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</si>
  <si>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</si>
  <si>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</si>
  <si>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</si>
  <si>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</si>
  <si>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</si>
  <si>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</si>
  <si>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</si>
  <si>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</si>
  <si>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</si>
  <si>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</si>
  <si>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</si>
  <si>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</si>
  <si>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</si>
  <si>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</si>
  <si>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</si>
  <si>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2.1</t>
  </si>
  <si>
    <t>3.1</t>
  </si>
  <si>
    <t>3.1.1</t>
  </si>
  <si>
    <t>4.1</t>
  </si>
  <si>
    <t>4.2</t>
  </si>
  <si>
    <t>5.1</t>
  </si>
  <si>
    <t>7.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</si>
  <si>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</si>
  <si>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</si>
  <si>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</si>
  <si>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</si>
  <si>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</si>
  <si>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</si>
  <si>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</si>
  <si>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</si>
  <si>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</si>
  <si>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</si>
  <si>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</si>
  <si>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</si>
  <si>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</si>
  <si>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</si>
  <si>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</si>
  <si>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</si>
  <si>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</si>
  <si>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</si>
  <si>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</si>
  <si>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</si>
  <si>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</si>
  <si>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</si>
  <si>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</si>
  <si>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</si>
  <si>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</si>
  <si>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</si>
  <si>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</si>
  <si>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</si>
  <si>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</si>
  <si>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</si>
  <si>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"Малоземельский сельсовет" Заполярного района Ненецкого автономного округа</t>
  </si>
  <si>
    <t>План на 2023 год</t>
  </si>
  <si>
    <t>2.1.1.</t>
  </si>
  <si>
    <t>2.2</t>
  </si>
  <si>
    <t>2.2.1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</si>
  <si>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</si>
  <si>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</si>
  <si>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</si>
  <si>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</si>
  <si>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</si>
  <si>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</si>
  <si>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</si>
  <si>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</si>
  <si>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</si>
  <si>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Сельское поселение "Андегский сельсовет" Заполярного района Ненецкого автономного округа</t>
  </si>
  <si>
    <t>4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</si>
  <si>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</si>
  <si>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</si>
  <si>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</si>
  <si>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</si>
  <si>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</si>
  <si>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</si>
  <si>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</si>
  <si>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</si>
  <si>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</si>
  <si>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</si>
  <si>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</si>
  <si>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</si>
  <si>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Раздел 6. Ликвидация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</si>
  <si>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</si>
  <si>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5.1.1</t>
  </si>
  <si>
    <t>Сельское поселения «Приморско-Куйский сельсовет» Заполярного района Ненецкого автономного округа</t>
  </si>
  <si>
    <t>Поставка инсинераторной установки в п. Хорей-Вер</t>
  </si>
  <si>
    <t>6.1</t>
  </si>
  <si>
    <t>Раздел 8. Иные мероприятия</t>
  </si>
  <si>
    <t>Расходы на реализацию природоохранных мероприятий</t>
  </si>
  <si>
    <t>7.1</t>
  </si>
  <si>
    <t>Раздел 10. Строительство (приобретение), реконструкция объектов недвижимого имущества, разработка проектной документации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</si>
  <si>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</si>
  <si>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МП ЗР "Севержилкомсервис"</t>
  </si>
  <si>
    <t>8.1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</si>
  <si>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</si>
  <si>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№ 01-15-58/22 от 31.10.2022</t>
  </si>
  <si>
    <t>ООО "Эко-спектрум"</t>
  </si>
  <si>
    <t>30.03.2023</t>
  </si>
  <si>
    <t>Цена по контракту, руб.</t>
  </si>
  <si>
    <t>Подраздел 2. Обустройство контейнерных площадок для установки контейнеров ТКО и приобретение контейнеров</t>
  </si>
  <si>
    <t>3.2</t>
  </si>
  <si>
    <t>3.2.1</t>
  </si>
  <si>
    <t>Создания мест (площадок) накопления твердых коммунальных отходов до 11 месяцев</t>
  </si>
  <si>
    <r>
      <t>Сельское поселение  "Омский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д. Снопа</t>
    </r>
    <r>
      <rPr>
        <sz val="12"/>
        <rFont val="Times New Roman"/>
        <family val="1"/>
        <charset val="204"/>
      </rPr>
      <t>)</t>
    </r>
  </si>
  <si>
    <r>
      <t>Сельское поселение  "Пешский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д. Белушье</t>
    </r>
    <r>
      <rPr>
        <sz val="12"/>
        <rFont val="Times New Roman"/>
        <family val="1"/>
        <charset val="204"/>
      </rPr>
      <t>)</t>
    </r>
  </si>
  <si>
    <t>МК № 0184300000422000200 от 22.09.2022</t>
  </si>
  <si>
    <t>ИП Дрокина В.С.</t>
  </si>
  <si>
    <t>№ 0184300000422000232 от 30.12.22</t>
  </si>
  <si>
    <t>ИП Коткин Н.В.</t>
  </si>
  <si>
    <t xml:space="preserve"> № 0184300000423000150 от 28.08.2023</t>
  </si>
  <si>
    <r>
      <t>Сельское поселение "Юшарский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п. Каратайка</t>
    </r>
    <r>
      <rPr>
        <sz val="12"/>
        <rFont val="Times New Roman"/>
        <family val="1"/>
        <charset val="204"/>
      </rPr>
      <t>)</t>
    </r>
  </si>
  <si>
    <t xml:space="preserve">№ 184300000422000215 от 31.10.2022 </t>
  </si>
  <si>
    <t>ООО «Экомакс»</t>
  </si>
  <si>
    <t>2</t>
  </si>
  <si>
    <t>№ 0184300000422000253 от 31.01.2023</t>
  </si>
  <si>
    <t>№ 0184300000422000228 от 09.12.2022 (соглашение о расторжении МК от 06.09.2023)</t>
  </si>
  <si>
    <t>3</t>
  </si>
  <si>
    <t>Подготовка (отсыпка) земельного участка и подъезда к нему для создания места (площадки) накопления твердых коммунальных отходов до 11 месяцев  в с. Великовисочное Сельского поселения «Великовисочный сельсовет» ЗР НАО</t>
  </si>
  <si>
    <t>МК № 0184300000423000133 от 14.08.2023</t>
  </si>
  <si>
    <t>ИП Чупров Н.Ф.</t>
  </si>
  <si>
    <t>Обустройство контейнерных площадок для установки контейнеров ТКО и приобретение контейнеров СП "Юшарский сельсовет" ЗР НАО</t>
  </si>
  <si>
    <t>Договор от 25.09.2023 № 3</t>
  </si>
  <si>
    <t>ИП Безумов С.Е.</t>
  </si>
  <si>
    <t>ООО "НАО-СТОМ"</t>
  </si>
  <si>
    <r>
      <t>№ 0184300000422000108 от 31.05.2022 (</t>
    </r>
    <r>
      <rPr>
        <i/>
        <sz val="12"/>
        <rFont val="Times New Roman"/>
        <family val="1"/>
        <charset val="204"/>
      </rPr>
      <t>поставка ангара в с. Шойна</t>
    </r>
    <r>
      <rPr>
        <sz val="12"/>
        <rFont val="Times New Roman"/>
        <family val="1"/>
        <charset val="204"/>
      </rPr>
      <t>)</t>
    </r>
  </si>
  <si>
    <t>3.1.10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</si>
  <si>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</si>
  <si>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</si>
  <si>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по состоянию на 01 января 2024 года (с начала года нарастающим итогом)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</si>
  <si>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</si>
  <si>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</si>
  <si>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</si>
  <si>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</si>
  <si>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договор подряда № б/н от 19.10.2023</t>
  </si>
  <si>
    <t>Тайборей Н.Е.</t>
  </si>
  <si>
    <t>19.10.2023-30.10.2023</t>
  </si>
  <si>
    <t>Выполнение работ по ликвидации несанкционированного места размещения отходов Сельское поселения «Приморско-Куйский сельсовет» Заполярного района Ненецкого автономного округа</t>
  </si>
  <si>
    <t>№ 0184300000423000167 от 03.10.2023</t>
  </si>
  <si>
    <t>ИП Досько А.М.</t>
  </si>
  <si>
    <t>№ 104/2022 от 14.06.2022</t>
  </si>
  <si>
    <t>15.12.2022</t>
  </si>
  <si>
    <t xml:space="preserve">№ 0184300000423000056 от 02.05.2023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</si>
</sst>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  <numFmt numFmtId="170" formatCode="_-* #,##0.00\ _₽_-;\-* #,##0.00\ _₽_-;_-* &quot;-&quot;??\ _₽_-;_-@_-"/>
    <numFmt numFmtId="171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6" fillId="0" borderId="0" xfId="0" applyNumberFormat="1" applyFont="1" applyFill="1"/>
    <xf numFmtId="165" fontId="8" fillId="0" borderId="1" xfId="2" applyNumberFormat="1" applyFont="1" applyFill="1" applyBorder="1" applyAlignment="1">
      <alignment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/>
    <xf numFmtId="165" fontId="12" fillId="0" borderId="4" xfId="0" applyNumberFormat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69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wrapText="1"/>
    </xf>
    <xf numFmtId="169" fontId="6" fillId="0" borderId="1" xfId="2" applyNumberFormat="1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68" fontId="10" fillId="0" borderId="1" xfId="6" applyNumberFormat="1" applyFont="1" applyFill="1" applyBorder="1" applyAlignment="1">
      <alignment horizontal="right" wrapText="1"/>
    </xf>
    <xf numFmtId="0" fontId="6" fillId="0" borderId="1" xfId="0" applyFont="1" applyFill="1" applyBorder="1"/>
    <xf numFmtId="4" fontId="6" fillId="0" borderId="0" xfId="0" applyNumberFormat="1" applyFont="1" applyFill="1"/>
    <xf numFmtId="0" fontId="13" fillId="0" borderId="1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center" vertical="center" wrapText="1"/>
    </xf>
    <xf numFmtId="14" fontId="5" fillId="0" borderId="8" xfId="0" applyNumberFormat="1" applyFont="1" applyFill="1" applyBorder="1" applyAlignment="1">
      <alignment horizontal="center" vertical="center" wrapText="1"/>
    </xf>
    <xf numFmtId="168" fontId="5" fillId="0" borderId="8" xfId="6" applyNumberFormat="1" applyFont="1" applyFill="1" applyBorder="1" applyAlignment="1">
      <alignment vertical="center" wrapText="1"/>
    </xf>
    <xf numFmtId="14" fontId="5" fillId="0" borderId="9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/>
    <xf numFmtId="170" fontId="11" fillId="0" borderId="1" xfId="0" applyNumberFormat="1" applyFont="1" applyFill="1" applyBorder="1" applyAlignment="1">
      <alignment wrapText="1"/>
    </xf>
    <xf numFmtId="171" fontId="6" fillId="0" borderId="1" xfId="0" applyNumberFormat="1" applyFont="1" applyFill="1" applyBorder="1" applyAlignment="1">
      <alignment wrapText="1"/>
    </xf>
    <xf numFmtId="171" fontId="6" fillId="0" borderId="1" xfId="2" applyNumberFormat="1" applyFont="1" applyFill="1" applyBorder="1" applyAlignment="1"/>
    <xf numFmtId="171" fontId="6" fillId="0" borderId="1" xfId="2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169" fontId="13" fillId="0" borderId="1" xfId="2" applyNumberFormat="1" applyFont="1" applyFill="1" applyBorder="1" applyAlignment="1"/>
    <xf numFmtId="14" fontId="5" fillId="0" borderId="9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171" fontId="6" fillId="0" borderId="1" xfId="0" applyNumberFormat="1" applyFont="1" applyFill="1" applyBorder="1" applyAlignment="1">
      <alignment horizontal="center" wrapText="1"/>
    </xf>
    <xf numFmtId="14" fontId="5" fillId="0" borderId="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4" fontId="5" fillId="0" borderId="7" xfId="0" applyNumberFormat="1" applyFont="1" applyFill="1" applyBorder="1" applyAlignment="1">
      <alignment vertical="center" wrapText="1"/>
    </xf>
    <xf numFmtId="168" fontId="5" fillId="0" borderId="7" xfId="6" applyNumberFormat="1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vertical="center" wrapText="1"/>
    </xf>
    <xf numFmtId="168" fontId="5" fillId="0" borderId="1" xfId="6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8" fontId="5" fillId="0" borderId="9" xfId="6" applyNumberFormat="1" applyFont="1" applyFill="1" applyBorder="1" applyAlignment="1">
      <alignment vertical="center" wrapText="1"/>
    </xf>
    <xf numFmtId="168" fontId="6" fillId="0" borderId="1" xfId="6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168" fontId="5" fillId="0" borderId="7" xfId="6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8" fontId="5" fillId="0" borderId="7" xfId="6" applyNumberFormat="1" applyFont="1" applyFill="1" applyBorder="1" applyAlignment="1">
      <alignment vertical="center" wrapText="1"/>
    </xf>
    <xf numFmtId="168" fontId="5" fillId="0" borderId="9" xfId="6" applyNumberFormat="1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7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70"/>
  <sheetViews>
    <sheetView tabSelected="1" view="pageBreakPreview" zoomScale="85" zoomScaleNormal="75" zoomScaleSheetLayoutView="85"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B66" sqref="B66"/>
    </sheetView>
  </sheetViews>
  <sheetFormatPr defaultRowHeight="15.75" x14ac:dyDescent="0.25"/>
  <cols>
    <col min="1" max="1" width="7.5703125" style="21" customWidth="1"/>
    <col min="2" max="2" width="44.7109375" style="21" customWidth="1"/>
    <col min="3" max="3" width="23.28515625" style="21" customWidth="1"/>
    <col min="4" max="4" width="19.7109375" style="21" customWidth="1"/>
    <col min="5" max="5" width="13.7109375" style="21" customWidth="1"/>
    <col min="6" max="6" width="13" style="21" customWidth="1"/>
    <col min="7" max="7" width="14" style="21" customWidth="1"/>
    <col min="8" max="8" width="13.85546875" style="21" customWidth="1"/>
    <col min="9" max="9" width="12.85546875" style="21" customWidth="1"/>
    <col min="10" max="11" width="15.28515625" style="21" customWidth="1"/>
    <col min="12" max="12" width="14.42578125" style="21" customWidth="1"/>
    <col min="13" max="13" width="12.85546875" style="21" customWidth="1"/>
    <col min="14" max="15" width="13.85546875" style="21" customWidth="1"/>
    <col min="16" max="16" width="16.85546875" style="21" customWidth="1"/>
    <col min="17" max="17" width="25.85546875" style="21" customWidth="1"/>
    <col min="18" max="18" width="26.140625" style="21" customWidth="1"/>
    <col min="19" max="16384" width="9.140625" style="21"/>
  </cols>
  <sheetData>
    <row r="1" spans="1:18" ht="51" customHeight="1" x14ac:dyDescent="0.25">
      <c r="A1" s="99" t="s">
        <v>35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</row>
    <row r="2" spans="1:18" ht="18.75" customHeight="1" x14ac:dyDescent="0.25">
      <c r="A2" s="100" t="s">
        <v>177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101"/>
    </row>
    <row r="3" spans="1:18" s="22" customFormat="1" ht="15.75" customHeight="1" x14ac:dyDescent="0.25">
      <c r="A3" s="102" t="s">
        <v>8</v>
      </c>
      <c r="B3" s="102" t="s">
        <v>6</v>
      </c>
      <c r="C3" s="102" t="s">
        <v>2</v>
      </c>
      <c r="D3" s="102" t="s">
        <v>7</v>
      </c>
      <c r="E3" s="102" t="s">
        <v>103</v>
      </c>
      <c r="F3" s="102"/>
      <c r="G3" s="102"/>
      <c r="H3" s="102"/>
      <c r="I3" s="102" t="s">
        <v>3</v>
      </c>
      <c r="J3" s="102"/>
      <c r="K3" s="102"/>
      <c r="L3" s="102"/>
      <c r="M3" s="102" t="s">
        <v>4</v>
      </c>
      <c r="N3" s="102"/>
      <c r="O3" s="102"/>
      <c r="P3" s="102"/>
      <c r="Q3" s="102" t="s">
        <v>175</v>
      </c>
      <c r="R3" s="102" t="s">
        <v>176</v>
      </c>
    </row>
    <row r="4" spans="1:18" s="22" customFormat="1" ht="68.25" customHeight="1" x14ac:dyDescent="0.25">
      <c r="A4" s="102"/>
      <c r="B4" s="102"/>
      <c r="C4" s="102"/>
      <c r="D4" s="102"/>
      <c r="E4" s="49" t="s">
        <v>0</v>
      </c>
      <c r="F4" s="49" t="s">
        <v>5</v>
      </c>
      <c r="G4" s="49" t="s">
        <v>46</v>
      </c>
      <c r="H4" s="49" t="s">
        <v>47</v>
      </c>
      <c r="I4" s="49" t="s">
        <v>0</v>
      </c>
      <c r="J4" s="49" t="s">
        <v>5</v>
      </c>
      <c r="K4" s="49" t="s">
        <v>46</v>
      </c>
      <c r="L4" s="49" t="s">
        <v>47</v>
      </c>
      <c r="M4" s="49" t="s">
        <v>0</v>
      </c>
      <c r="N4" s="49" t="s">
        <v>5</v>
      </c>
      <c r="O4" s="49" t="s">
        <v>46</v>
      </c>
      <c r="P4" s="49" t="s">
        <v>47</v>
      </c>
      <c r="Q4" s="102"/>
      <c r="R4" s="102"/>
    </row>
    <row r="5" spans="1:18" s="22" customFormat="1" ht="22.5" customHeight="1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  <c r="I5" s="69">
        <v>9</v>
      </c>
      <c r="J5" s="69">
        <v>10</v>
      </c>
      <c r="K5" s="69">
        <v>11</v>
      </c>
      <c r="L5" s="69">
        <v>12</v>
      </c>
      <c r="M5" s="69">
        <v>13</v>
      </c>
      <c r="N5" s="69">
        <v>14</v>
      </c>
      <c r="O5" s="69">
        <v>15</v>
      </c>
      <c r="P5" s="69">
        <v>16</v>
      </c>
      <c r="Q5" s="69">
        <v>17</v>
      </c>
      <c r="R5" s="69">
        <v>18</v>
      </c>
    </row>
    <row r="6" spans="1:18" s="22" customFormat="1" ht="64.5" customHeight="1" x14ac:dyDescent="0.25">
      <c r="A6" s="49"/>
      <c r="B6" s="103" t="s">
        <v>143</v>
      </c>
      <c r="C6" s="103"/>
      <c r="D6" s="103"/>
      <c r="E6" s="26">
        <f t="shared" ref="E6:F6" si="0">SUM(E7:E23)</f>
        <v>2882.8</v>
      </c>
      <c r="F6" s="26">
        <f t="shared" si="0"/>
        <v>0</v>
      </c>
      <c r="G6" s="26">
        <f>SUM(G7:G23)</f>
        <v>2882.8</v>
      </c>
      <c r="H6" s="26">
        <f>SUM(H7:H23)</f>
        <v>0</v>
      </c>
      <c r="I6" s="29">
        <f t="shared" ref="I6:P6" si="1">SUM(I7:I23)</f>
        <v>2756.1000000000004</v>
      </c>
      <c r="J6" s="29">
        <f t="shared" si="1"/>
        <v>0</v>
      </c>
      <c r="K6" s="29">
        <f t="shared" si="1"/>
        <v>2756.1000000000004</v>
      </c>
      <c r="L6" s="29">
        <f t="shared" si="1"/>
        <v>0</v>
      </c>
      <c r="M6" s="29">
        <f t="shared" si="1"/>
        <v>2756.1000000000004</v>
      </c>
      <c r="N6" s="29">
        <f t="shared" si="1"/>
        <v>0</v>
      </c>
      <c r="O6" s="29">
        <f t="shared" si="1"/>
        <v>2756.1000000000004</v>
      </c>
      <c r="P6" s="29">
        <f t="shared" si="1"/>
        <v>0</v>
      </c>
      <c r="Q6" s="30">
        <f>I6/E6</f>
        <v>0.95604967392812545</v>
      </c>
      <c r="R6" s="30">
        <f>M6/E6</f>
        <v>0.95604967392812545</v>
      </c>
    </row>
    <row r="7" spans="1:18" s="22" customFormat="1" ht="33" customHeight="1" x14ac:dyDescent="0.25">
      <c r="A7" s="50" t="s">
        <v>48</v>
      </c>
      <c r="B7" s="34" t="s">
        <v>72</v>
      </c>
      <c r="C7" s="23" t="s">
        <v>10</v>
      </c>
      <c r="D7" s="23" t="s">
        <v>9</v>
      </c>
      <c r="E7" s="74">
        <f>F7+G7+H7</f>
        <v>42.8</v>
      </c>
      <c r="F7" s="75">
        <v>0</v>
      </c>
      <c r="G7" s="71">
        <v>42.8</v>
      </c>
      <c r="H7" s="75">
        <v>0</v>
      </c>
      <c r="I7" s="74">
        <f>J7+K7+L7</f>
        <v>0</v>
      </c>
      <c r="J7" s="75">
        <v>0</v>
      </c>
      <c r="K7" s="74">
        <v>0</v>
      </c>
      <c r="L7" s="75">
        <v>0</v>
      </c>
      <c r="M7" s="74">
        <f>N7+O7+P7</f>
        <v>0</v>
      </c>
      <c r="N7" s="75">
        <v>0</v>
      </c>
      <c r="O7" s="74">
        <v>0</v>
      </c>
      <c r="P7" s="75">
        <v>0</v>
      </c>
      <c r="Q7" s="70">
        <f t="shared" ref="Q7:Q67" si="2">I7/E7</f>
        <v>0</v>
      </c>
      <c r="R7" s="70">
        <f t="shared" ref="R7:R67" si="3">M7/E7</f>
        <v>0</v>
      </c>
    </row>
    <row r="8" spans="1:18" s="22" customFormat="1" ht="42" customHeight="1" x14ac:dyDescent="0.25">
      <c r="A8" s="50" t="s">
        <v>49</v>
      </c>
      <c r="B8" s="35" t="s">
        <v>73</v>
      </c>
      <c r="C8" s="23" t="s">
        <v>10</v>
      </c>
      <c r="D8" s="23" t="s">
        <v>9</v>
      </c>
      <c r="E8" s="74">
        <f t="shared" ref="E8:E21" si="4">F8+G8+H8</f>
        <v>227.6</v>
      </c>
      <c r="F8" s="75">
        <v>0</v>
      </c>
      <c r="G8" s="71">
        <v>227.6</v>
      </c>
      <c r="H8" s="75">
        <v>0</v>
      </c>
      <c r="I8" s="74">
        <f t="shared" ref="I8:I23" si="5">J8+K8+L8</f>
        <v>227.6</v>
      </c>
      <c r="J8" s="75">
        <v>0</v>
      </c>
      <c r="K8" s="74">
        <v>227.6</v>
      </c>
      <c r="L8" s="75">
        <v>0</v>
      </c>
      <c r="M8" s="74">
        <f t="shared" ref="M8:M23" si="6">N8+O8+P8</f>
        <v>227.6</v>
      </c>
      <c r="N8" s="75">
        <v>0</v>
      </c>
      <c r="O8" s="74">
        <f>K8</f>
        <v>227.6</v>
      </c>
      <c r="P8" s="75">
        <v>0</v>
      </c>
      <c r="Q8" s="70">
        <f t="shared" si="2"/>
        <v>1</v>
      </c>
      <c r="R8" s="70">
        <f t="shared" si="3"/>
        <v>1</v>
      </c>
    </row>
    <row r="9" spans="1:18" s="22" customFormat="1" ht="45" customHeight="1" x14ac:dyDescent="0.25">
      <c r="A9" s="50" t="s">
        <v>50</v>
      </c>
      <c r="B9" s="35" t="s">
        <v>74</v>
      </c>
      <c r="C9" s="23" t="s">
        <v>10</v>
      </c>
      <c r="D9" s="23" t="s">
        <v>9</v>
      </c>
      <c r="E9" s="74">
        <f t="shared" si="4"/>
        <v>425.8</v>
      </c>
      <c r="F9" s="75">
        <v>0</v>
      </c>
      <c r="G9" s="71">
        <v>425.8</v>
      </c>
      <c r="H9" s="75">
        <v>0</v>
      </c>
      <c r="I9" s="74">
        <f t="shared" si="5"/>
        <v>425.8</v>
      </c>
      <c r="J9" s="75">
        <v>0</v>
      </c>
      <c r="K9" s="74">
        <v>425.8</v>
      </c>
      <c r="L9" s="75">
        <v>0</v>
      </c>
      <c r="M9" s="74">
        <f t="shared" si="6"/>
        <v>425.8</v>
      </c>
      <c r="N9" s="75">
        <v>0</v>
      </c>
      <c r="O9" s="74">
        <f>K9</f>
        <v>425.8</v>
      </c>
      <c r="P9" s="75">
        <v>0</v>
      </c>
      <c r="Q9" s="70">
        <f t="shared" si="2"/>
        <v>1</v>
      </c>
      <c r="R9" s="70">
        <f t="shared" si="3"/>
        <v>1</v>
      </c>
    </row>
    <row r="10" spans="1:18" s="22" customFormat="1" ht="34.5" customHeight="1" x14ac:dyDescent="0.25">
      <c r="A10" s="50" t="s">
        <v>51</v>
      </c>
      <c r="B10" s="34" t="s">
        <v>75</v>
      </c>
      <c r="C10" s="23" t="s">
        <v>10</v>
      </c>
      <c r="D10" s="23" t="s">
        <v>9</v>
      </c>
      <c r="E10" s="74">
        <f t="shared" si="4"/>
        <v>176.6</v>
      </c>
      <c r="F10" s="75">
        <v>0</v>
      </c>
      <c r="G10" s="71">
        <v>176.6</v>
      </c>
      <c r="H10" s="75">
        <v>0</v>
      </c>
      <c r="I10" s="74">
        <f t="shared" si="5"/>
        <v>176.6</v>
      </c>
      <c r="J10" s="75">
        <v>0</v>
      </c>
      <c r="K10" s="74">
        <v>176.6</v>
      </c>
      <c r="L10" s="75">
        <v>0</v>
      </c>
      <c r="M10" s="74">
        <f t="shared" si="6"/>
        <v>176.6</v>
      </c>
      <c r="N10" s="75">
        <v>0</v>
      </c>
      <c r="O10" s="74">
        <f>K10</f>
        <v>176.6</v>
      </c>
      <c r="P10" s="75">
        <v>0</v>
      </c>
      <c r="Q10" s="70">
        <f t="shared" si="2"/>
        <v>1</v>
      </c>
      <c r="R10" s="70">
        <f t="shared" si="3"/>
        <v>1</v>
      </c>
    </row>
    <row r="11" spans="1:18" s="22" customFormat="1" ht="42.75" customHeight="1" x14ac:dyDescent="0.25">
      <c r="A11" s="50" t="s">
        <v>52</v>
      </c>
      <c r="B11" s="35" t="s">
        <v>76</v>
      </c>
      <c r="C11" s="23" t="s">
        <v>10</v>
      </c>
      <c r="D11" s="23" t="s">
        <v>9</v>
      </c>
      <c r="E11" s="74">
        <v>0</v>
      </c>
      <c r="F11" s="75">
        <v>0</v>
      </c>
      <c r="G11" s="74">
        <v>0</v>
      </c>
      <c r="H11" s="75">
        <v>0</v>
      </c>
      <c r="I11" s="74">
        <f t="shared" si="5"/>
        <v>0</v>
      </c>
      <c r="J11" s="75">
        <v>0</v>
      </c>
      <c r="K11" s="74">
        <v>0</v>
      </c>
      <c r="L11" s="75">
        <v>0</v>
      </c>
      <c r="M11" s="74">
        <f t="shared" si="6"/>
        <v>0</v>
      </c>
      <c r="N11" s="75">
        <v>0</v>
      </c>
      <c r="O11" s="74">
        <v>0</v>
      </c>
      <c r="P11" s="75">
        <v>0</v>
      </c>
      <c r="Q11" s="70">
        <v>0</v>
      </c>
      <c r="R11" s="70">
        <v>0</v>
      </c>
    </row>
    <row r="12" spans="1:18" s="22" customFormat="1" ht="40.5" customHeight="1" x14ac:dyDescent="0.25">
      <c r="A12" s="50" t="s">
        <v>53</v>
      </c>
      <c r="B12" s="35" t="s">
        <v>77</v>
      </c>
      <c r="C12" s="23" t="s">
        <v>10</v>
      </c>
      <c r="D12" s="23" t="s">
        <v>9</v>
      </c>
      <c r="E12" s="74">
        <f t="shared" si="4"/>
        <v>100.7</v>
      </c>
      <c r="F12" s="75">
        <v>0</v>
      </c>
      <c r="G12" s="71">
        <v>100.7</v>
      </c>
      <c r="H12" s="75">
        <v>0</v>
      </c>
      <c r="I12" s="74">
        <f t="shared" si="5"/>
        <v>100.4</v>
      </c>
      <c r="J12" s="75">
        <v>0</v>
      </c>
      <c r="K12" s="74">
        <v>100.4</v>
      </c>
      <c r="L12" s="75">
        <v>0</v>
      </c>
      <c r="M12" s="74">
        <f t="shared" si="6"/>
        <v>100.4</v>
      </c>
      <c r="N12" s="75">
        <v>0</v>
      </c>
      <c r="O12" s="74">
        <f t="shared" ref="O12:O18" si="7">K12</f>
        <v>100.4</v>
      </c>
      <c r="P12" s="75">
        <v>0</v>
      </c>
      <c r="Q12" s="70">
        <f t="shared" si="2"/>
        <v>0.99702085402184715</v>
      </c>
      <c r="R12" s="70">
        <f t="shared" si="3"/>
        <v>0.99702085402184715</v>
      </c>
    </row>
    <row r="13" spans="1:18" s="22" customFormat="1" ht="40.5" customHeight="1" x14ac:dyDescent="0.25">
      <c r="A13" s="50" t="s">
        <v>54</v>
      </c>
      <c r="B13" s="34" t="s">
        <v>78</v>
      </c>
      <c r="C13" s="23" t="s">
        <v>10</v>
      </c>
      <c r="D13" s="23" t="s">
        <v>9</v>
      </c>
      <c r="E13" s="74">
        <f t="shared" si="4"/>
        <v>234.1</v>
      </c>
      <c r="F13" s="75">
        <v>0</v>
      </c>
      <c r="G13" s="71">
        <v>234.1</v>
      </c>
      <c r="H13" s="75">
        <v>0</v>
      </c>
      <c r="I13" s="74">
        <f t="shared" si="5"/>
        <v>234.1</v>
      </c>
      <c r="J13" s="75">
        <v>0</v>
      </c>
      <c r="K13" s="74">
        <v>234.1</v>
      </c>
      <c r="L13" s="75">
        <v>0</v>
      </c>
      <c r="M13" s="74">
        <f t="shared" si="6"/>
        <v>234.1</v>
      </c>
      <c r="N13" s="75">
        <v>0</v>
      </c>
      <c r="O13" s="74">
        <f t="shared" si="7"/>
        <v>234.1</v>
      </c>
      <c r="P13" s="75">
        <v>0</v>
      </c>
      <c r="Q13" s="70">
        <f t="shared" si="2"/>
        <v>1</v>
      </c>
      <c r="R13" s="70">
        <f t="shared" si="3"/>
        <v>1</v>
      </c>
    </row>
    <row r="14" spans="1:18" s="22" customFormat="1" ht="35.25" customHeight="1" x14ac:dyDescent="0.25">
      <c r="A14" s="50" t="s">
        <v>55</v>
      </c>
      <c r="B14" s="34" t="s">
        <v>79</v>
      </c>
      <c r="C14" s="23" t="s">
        <v>10</v>
      </c>
      <c r="D14" s="23" t="s">
        <v>9</v>
      </c>
      <c r="E14" s="74">
        <f t="shared" si="4"/>
        <v>248.5</v>
      </c>
      <c r="F14" s="75">
        <v>0</v>
      </c>
      <c r="G14" s="71">
        <v>248.5</v>
      </c>
      <c r="H14" s="75">
        <v>0</v>
      </c>
      <c r="I14" s="74">
        <f t="shared" si="5"/>
        <v>247.7</v>
      </c>
      <c r="J14" s="75">
        <v>0</v>
      </c>
      <c r="K14" s="74">
        <v>247.7</v>
      </c>
      <c r="L14" s="75">
        <v>0</v>
      </c>
      <c r="M14" s="74">
        <f t="shared" si="6"/>
        <v>247.7</v>
      </c>
      <c r="N14" s="75">
        <v>0</v>
      </c>
      <c r="O14" s="74">
        <f t="shared" si="7"/>
        <v>247.7</v>
      </c>
      <c r="P14" s="75">
        <v>0</v>
      </c>
      <c r="Q14" s="70">
        <f t="shared" si="2"/>
        <v>0.99678068410462772</v>
      </c>
      <c r="R14" s="70">
        <f t="shared" si="3"/>
        <v>0.99678068410462772</v>
      </c>
    </row>
    <row r="15" spans="1:18" s="22" customFormat="1" ht="32.25" customHeight="1" x14ac:dyDescent="0.25">
      <c r="A15" s="50" t="s">
        <v>56</v>
      </c>
      <c r="B15" s="34" t="s">
        <v>80</v>
      </c>
      <c r="C15" s="23" t="s">
        <v>10</v>
      </c>
      <c r="D15" s="23" t="s">
        <v>9</v>
      </c>
      <c r="E15" s="74">
        <f t="shared" si="4"/>
        <v>240.7</v>
      </c>
      <c r="F15" s="75">
        <v>0</v>
      </c>
      <c r="G15" s="71">
        <v>240.7</v>
      </c>
      <c r="H15" s="75">
        <v>0</v>
      </c>
      <c r="I15" s="74">
        <f t="shared" si="5"/>
        <v>240.7</v>
      </c>
      <c r="J15" s="75">
        <v>0</v>
      </c>
      <c r="K15" s="74">
        <v>240.7</v>
      </c>
      <c r="L15" s="75">
        <v>0</v>
      </c>
      <c r="M15" s="74">
        <f t="shared" si="6"/>
        <v>240.7</v>
      </c>
      <c r="N15" s="75">
        <v>0</v>
      </c>
      <c r="O15" s="74">
        <f t="shared" si="7"/>
        <v>240.7</v>
      </c>
      <c r="P15" s="75">
        <v>0</v>
      </c>
      <c r="Q15" s="70">
        <f t="shared" si="2"/>
        <v>1</v>
      </c>
      <c r="R15" s="70">
        <f t="shared" si="3"/>
        <v>1</v>
      </c>
    </row>
    <row r="16" spans="1:18" s="22" customFormat="1" ht="42.75" customHeight="1" x14ac:dyDescent="0.25">
      <c r="A16" s="50" t="s">
        <v>57</v>
      </c>
      <c r="B16" s="34" t="s">
        <v>81</v>
      </c>
      <c r="C16" s="23" t="s">
        <v>10</v>
      </c>
      <c r="D16" s="23" t="s">
        <v>9</v>
      </c>
      <c r="E16" s="74">
        <f t="shared" si="4"/>
        <v>486.2</v>
      </c>
      <c r="F16" s="75">
        <v>0</v>
      </c>
      <c r="G16" s="71">
        <v>486.2</v>
      </c>
      <c r="H16" s="75">
        <v>0</v>
      </c>
      <c r="I16" s="74">
        <f t="shared" si="5"/>
        <v>450</v>
      </c>
      <c r="J16" s="75">
        <v>0</v>
      </c>
      <c r="K16" s="74">
        <v>450</v>
      </c>
      <c r="L16" s="75">
        <v>0</v>
      </c>
      <c r="M16" s="74">
        <f t="shared" si="6"/>
        <v>450</v>
      </c>
      <c r="N16" s="75">
        <v>0</v>
      </c>
      <c r="O16" s="74">
        <f t="shared" si="7"/>
        <v>450</v>
      </c>
      <c r="P16" s="75">
        <v>0</v>
      </c>
      <c r="Q16" s="70">
        <f t="shared" si="2"/>
        <v>0.92554504319210207</v>
      </c>
      <c r="R16" s="70">
        <f t="shared" si="3"/>
        <v>0.92554504319210207</v>
      </c>
    </row>
    <row r="17" spans="1:18" s="22" customFormat="1" ht="44.25" customHeight="1" x14ac:dyDescent="0.25">
      <c r="A17" s="50" t="s">
        <v>58</v>
      </c>
      <c r="B17" s="34" t="s">
        <v>82</v>
      </c>
      <c r="C17" s="23" t="s">
        <v>10</v>
      </c>
      <c r="D17" s="23" t="s">
        <v>9</v>
      </c>
      <c r="E17" s="74">
        <f t="shared" si="4"/>
        <v>156.6</v>
      </c>
      <c r="F17" s="75">
        <v>0</v>
      </c>
      <c r="G17" s="71">
        <v>156.6</v>
      </c>
      <c r="H17" s="75">
        <v>0</v>
      </c>
      <c r="I17" s="74">
        <f t="shared" si="5"/>
        <v>135.30000000000001</v>
      </c>
      <c r="J17" s="75">
        <v>0</v>
      </c>
      <c r="K17" s="74">
        <v>135.30000000000001</v>
      </c>
      <c r="L17" s="75">
        <v>0</v>
      </c>
      <c r="M17" s="74">
        <f t="shared" si="6"/>
        <v>135.30000000000001</v>
      </c>
      <c r="N17" s="75">
        <v>0</v>
      </c>
      <c r="O17" s="74">
        <f t="shared" si="7"/>
        <v>135.30000000000001</v>
      </c>
      <c r="P17" s="75">
        <v>0</v>
      </c>
      <c r="Q17" s="70">
        <f t="shared" si="2"/>
        <v>0.86398467432950199</v>
      </c>
      <c r="R17" s="70">
        <f t="shared" si="3"/>
        <v>0.86398467432950199</v>
      </c>
    </row>
    <row r="18" spans="1:18" s="22" customFormat="1" ht="39.75" customHeight="1" x14ac:dyDescent="0.25">
      <c r="A18" s="50" t="s">
        <v>59</v>
      </c>
      <c r="B18" s="34" t="s">
        <v>83</v>
      </c>
      <c r="C18" s="23" t="s">
        <v>10</v>
      </c>
      <c r="D18" s="23" t="s">
        <v>9</v>
      </c>
      <c r="E18" s="74">
        <f t="shared" si="4"/>
        <v>187.4</v>
      </c>
      <c r="F18" s="75">
        <v>0</v>
      </c>
      <c r="G18" s="71">
        <v>187.4</v>
      </c>
      <c r="H18" s="75">
        <v>0</v>
      </c>
      <c r="I18" s="74">
        <f t="shared" si="5"/>
        <v>186</v>
      </c>
      <c r="J18" s="75">
        <v>0</v>
      </c>
      <c r="K18" s="74">
        <v>186</v>
      </c>
      <c r="L18" s="75">
        <v>0</v>
      </c>
      <c r="M18" s="74">
        <f t="shared" si="6"/>
        <v>186</v>
      </c>
      <c r="N18" s="75">
        <v>0</v>
      </c>
      <c r="O18" s="74">
        <f t="shared" si="7"/>
        <v>186</v>
      </c>
      <c r="P18" s="75">
        <v>0</v>
      </c>
      <c r="Q18" s="70">
        <f t="shared" si="2"/>
        <v>0.99252934898612588</v>
      </c>
      <c r="R18" s="70">
        <f t="shared" si="3"/>
        <v>0.99252934898612588</v>
      </c>
    </row>
    <row r="19" spans="1:18" s="22" customFormat="1" ht="39.75" customHeight="1" x14ac:dyDescent="0.25">
      <c r="A19" s="50" t="s">
        <v>60</v>
      </c>
      <c r="B19" s="34" t="s">
        <v>84</v>
      </c>
      <c r="C19" s="23" t="s">
        <v>10</v>
      </c>
      <c r="D19" s="23" t="s">
        <v>9</v>
      </c>
      <c r="E19" s="74">
        <v>0</v>
      </c>
      <c r="F19" s="75">
        <v>0</v>
      </c>
      <c r="G19" s="74">
        <v>0</v>
      </c>
      <c r="H19" s="75">
        <v>0</v>
      </c>
      <c r="I19" s="74">
        <f t="shared" si="5"/>
        <v>0</v>
      </c>
      <c r="J19" s="75">
        <v>0</v>
      </c>
      <c r="K19" s="74">
        <v>0</v>
      </c>
      <c r="L19" s="75">
        <v>0</v>
      </c>
      <c r="M19" s="74">
        <f t="shared" si="6"/>
        <v>0</v>
      </c>
      <c r="N19" s="75">
        <v>0</v>
      </c>
      <c r="O19" s="74">
        <f t="shared" ref="O19:O20" si="8">K19</f>
        <v>0</v>
      </c>
      <c r="P19" s="75">
        <v>0</v>
      </c>
      <c r="Q19" s="70">
        <v>0</v>
      </c>
      <c r="R19" s="70">
        <v>0</v>
      </c>
    </row>
    <row r="20" spans="1:18" s="22" customFormat="1" ht="33.75" customHeight="1" x14ac:dyDescent="0.25">
      <c r="A20" s="50" t="s">
        <v>61</v>
      </c>
      <c r="B20" s="34" t="s">
        <v>85</v>
      </c>
      <c r="C20" s="23" t="s">
        <v>10</v>
      </c>
      <c r="D20" s="23" t="s">
        <v>9</v>
      </c>
      <c r="E20" s="74">
        <f t="shared" si="4"/>
        <v>213.9</v>
      </c>
      <c r="F20" s="75">
        <v>0</v>
      </c>
      <c r="G20" s="71">
        <v>213.9</v>
      </c>
      <c r="H20" s="75">
        <v>0</v>
      </c>
      <c r="I20" s="74">
        <f t="shared" si="5"/>
        <v>190</v>
      </c>
      <c r="J20" s="75">
        <v>0</v>
      </c>
      <c r="K20" s="74">
        <v>190</v>
      </c>
      <c r="L20" s="75">
        <v>0</v>
      </c>
      <c r="M20" s="74">
        <f t="shared" si="6"/>
        <v>190</v>
      </c>
      <c r="N20" s="75">
        <v>0</v>
      </c>
      <c r="O20" s="74">
        <f t="shared" si="8"/>
        <v>190</v>
      </c>
      <c r="P20" s="75">
        <v>0</v>
      </c>
      <c r="Q20" s="70">
        <f t="shared" si="2"/>
        <v>0.88826554464703134</v>
      </c>
      <c r="R20" s="70">
        <f t="shared" si="3"/>
        <v>0.88826554464703134</v>
      </c>
    </row>
    <row r="21" spans="1:18" s="22" customFormat="1" ht="32.25" customHeight="1" x14ac:dyDescent="0.25">
      <c r="A21" s="50" t="s">
        <v>62</v>
      </c>
      <c r="B21" s="34" t="s">
        <v>86</v>
      </c>
      <c r="C21" s="23" t="s">
        <v>10</v>
      </c>
      <c r="D21" s="23" t="s">
        <v>9</v>
      </c>
      <c r="E21" s="74">
        <f t="shared" si="4"/>
        <v>141.9</v>
      </c>
      <c r="F21" s="75">
        <v>0</v>
      </c>
      <c r="G21" s="71">
        <v>141.9</v>
      </c>
      <c r="H21" s="75">
        <v>0</v>
      </c>
      <c r="I21" s="74">
        <f t="shared" si="5"/>
        <v>141.9</v>
      </c>
      <c r="J21" s="75">
        <v>0</v>
      </c>
      <c r="K21" s="74">
        <v>141.9</v>
      </c>
      <c r="L21" s="75">
        <v>0</v>
      </c>
      <c r="M21" s="74">
        <f t="shared" si="6"/>
        <v>141.9</v>
      </c>
      <c r="N21" s="75">
        <v>0</v>
      </c>
      <c r="O21" s="74">
        <f>K21</f>
        <v>141.9</v>
      </c>
      <c r="P21" s="75">
        <v>0</v>
      </c>
      <c r="Q21" s="70">
        <f t="shared" si="2"/>
        <v>1</v>
      </c>
      <c r="R21" s="70">
        <f t="shared" si="3"/>
        <v>1</v>
      </c>
    </row>
    <row r="22" spans="1:18" s="22" customFormat="1" ht="33.75" customHeight="1" x14ac:dyDescent="0.25">
      <c r="A22" s="50" t="s">
        <v>63</v>
      </c>
      <c r="B22" s="34" t="s">
        <v>87</v>
      </c>
      <c r="C22" s="23" t="s">
        <v>10</v>
      </c>
      <c r="D22" s="23" t="s">
        <v>9</v>
      </c>
      <c r="E22" s="74">
        <v>0</v>
      </c>
      <c r="F22" s="75">
        <v>0</v>
      </c>
      <c r="G22" s="74">
        <v>0</v>
      </c>
      <c r="H22" s="75">
        <v>0</v>
      </c>
      <c r="I22" s="74">
        <f t="shared" si="5"/>
        <v>0</v>
      </c>
      <c r="J22" s="75">
        <v>0</v>
      </c>
      <c r="K22" s="74">
        <v>0</v>
      </c>
      <c r="L22" s="75">
        <v>0</v>
      </c>
      <c r="M22" s="74">
        <f t="shared" si="6"/>
        <v>0</v>
      </c>
      <c r="N22" s="75">
        <v>0</v>
      </c>
      <c r="O22" s="74">
        <f t="shared" ref="O22:O23" si="9">N22</f>
        <v>0</v>
      </c>
      <c r="P22" s="75">
        <v>0</v>
      </c>
      <c r="Q22" s="70">
        <v>0</v>
      </c>
      <c r="R22" s="70">
        <v>0</v>
      </c>
    </row>
    <row r="23" spans="1:18" s="22" customFormat="1" ht="33.75" customHeight="1" x14ac:dyDescent="0.25">
      <c r="A23" s="50" t="s">
        <v>64</v>
      </c>
      <c r="B23" s="34" t="s">
        <v>88</v>
      </c>
      <c r="C23" s="23" t="s">
        <v>10</v>
      </c>
      <c r="D23" s="23" t="s">
        <v>9</v>
      </c>
      <c r="E23" s="74">
        <v>0</v>
      </c>
      <c r="F23" s="75">
        <v>0</v>
      </c>
      <c r="G23" s="74">
        <v>0</v>
      </c>
      <c r="H23" s="75">
        <v>0</v>
      </c>
      <c r="I23" s="74">
        <f t="shared" si="5"/>
        <v>0</v>
      </c>
      <c r="J23" s="75">
        <v>0</v>
      </c>
      <c r="K23" s="74">
        <v>0</v>
      </c>
      <c r="L23" s="75">
        <v>0</v>
      </c>
      <c r="M23" s="74">
        <f t="shared" si="6"/>
        <v>0</v>
      </c>
      <c r="N23" s="75">
        <v>0</v>
      </c>
      <c r="O23" s="74">
        <f t="shared" si="9"/>
        <v>0</v>
      </c>
      <c r="P23" s="75">
        <v>0</v>
      </c>
      <c r="Q23" s="70">
        <v>0</v>
      </c>
      <c r="R23" s="70">
        <v>0</v>
      </c>
    </row>
    <row r="24" spans="1:18" ht="33.75" customHeight="1" x14ac:dyDescent="0.25">
      <c r="A24" s="51">
        <v>2</v>
      </c>
      <c r="B24" s="103" t="s">
        <v>36</v>
      </c>
      <c r="C24" s="103"/>
      <c r="D24" s="103"/>
      <c r="E24" s="26">
        <f t="shared" ref="E24:G24" si="10">E25+E27</f>
        <v>68610.600000000006</v>
      </c>
      <c r="F24" s="26">
        <f t="shared" si="10"/>
        <v>0</v>
      </c>
      <c r="G24" s="26">
        <f t="shared" si="10"/>
        <v>68610.600000000006</v>
      </c>
      <c r="H24" s="26">
        <f>H25+H27</f>
        <v>0</v>
      </c>
      <c r="I24" s="26">
        <f t="shared" ref="I24:P24" si="11">I25+I27</f>
        <v>68573.399999999994</v>
      </c>
      <c r="J24" s="26">
        <f t="shared" ref="J24" si="12">J25+J27</f>
        <v>0</v>
      </c>
      <c r="K24" s="26">
        <f t="shared" ref="K24" si="13">K25+K27</f>
        <v>68573.399999999994</v>
      </c>
      <c r="L24" s="26">
        <f t="shared" ref="L24" si="14">L25+L27</f>
        <v>0</v>
      </c>
      <c r="M24" s="26">
        <f t="shared" si="11"/>
        <v>68573.399999999994</v>
      </c>
      <c r="N24" s="26">
        <f t="shared" si="11"/>
        <v>0</v>
      </c>
      <c r="O24" s="26">
        <f>O25+O27</f>
        <v>68573.399999999994</v>
      </c>
      <c r="P24" s="26">
        <f t="shared" si="11"/>
        <v>0</v>
      </c>
      <c r="Q24" s="30">
        <f t="shared" si="2"/>
        <v>0.99945780972619369</v>
      </c>
      <c r="R24" s="30">
        <f t="shared" si="3"/>
        <v>0.99945780972619369</v>
      </c>
    </row>
    <row r="25" spans="1:18" ht="30" customHeight="1" x14ac:dyDescent="0.25">
      <c r="A25" s="50" t="s">
        <v>65</v>
      </c>
      <c r="B25" s="106" t="s">
        <v>40</v>
      </c>
      <c r="C25" s="106"/>
      <c r="D25" s="106"/>
      <c r="E25" s="26">
        <f>E26</f>
        <v>10418.200000000001</v>
      </c>
      <c r="F25" s="26">
        <f t="shared" ref="F25:H25" si="15">F26</f>
        <v>0</v>
      </c>
      <c r="G25" s="26">
        <f t="shared" si="15"/>
        <v>10418.200000000001</v>
      </c>
      <c r="H25" s="26">
        <f t="shared" si="15"/>
        <v>0</v>
      </c>
      <c r="I25" s="26">
        <f t="shared" ref="I25" si="16">I26</f>
        <v>10381</v>
      </c>
      <c r="J25" s="26">
        <f t="shared" ref="J25" si="17">J26</f>
        <v>0</v>
      </c>
      <c r="K25" s="26">
        <f t="shared" ref="K25" si="18">K26</f>
        <v>10381</v>
      </c>
      <c r="L25" s="26">
        <f t="shared" ref="L25" si="19">L26</f>
        <v>0</v>
      </c>
      <c r="M25" s="26">
        <f t="shared" ref="M25" si="20">M26</f>
        <v>10381</v>
      </c>
      <c r="N25" s="26">
        <f t="shared" ref="N25" si="21">N26</f>
        <v>0</v>
      </c>
      <c r="O25" s="26">
        <f>O26</f>
        <v>10381</v>
      </c>
      <c r="P25" s="26">
        <f t="shared" ref="P25" si="22">P26</f>
        <v>0</v>
      </c>
      <c r="Q25" s="30">
        <f t="shared" si="2"/>
        <v>0.99642932560327113</v>
      </c>
      <c r="R25" s="30">
        <f t="shared" si="3"/>
        <v>0.99642932560327113</v>
      </c>
    </row>
    <row r="26" spans="1:18" ht="31.5" x14ac:dyDescent="0.25">
      <c r="A26" s="50" t="s">
        <v>104</v>
      </c>
      <c r="B26" s="31" t="s">
        <v>37</v>
      </c>
      <c r="C26" s="23" t="s">
        <v>10</v>
      </c>
      <c r="D26" s="23" t="s">
        <v>9</v>
      </c>
      <c r="E26" s="24">
        <f>F26+G26+H26</f>
        <v>10418.200000000001</v>
      </c>
      <c r="F26" s="24">
        <v>0</v>
      </c>
      <c r="G26" s="39">
        <v>10418.200000000001</v>
      </c>
      <c r="H26" s="25">
        <v>0</v>
      </c>
      <c r="I26" s="24">
        <f>J26+K26+L26</f>
        <v>10381</v>
      </c>
      <c r="J26" s="24">
        <v>0</v>
      </c>
      <c r="K26" s="24">
        <v>10381</v>
      </c>
      <c r="L26" s="24"/>
      <c r="M26" s="24">
        <f>N26+O26+P26</f>
        <v>10381</v>
      </c>
      <c r="N26" s="24">
        <f t="shared" ref="N26" si="23">J26</f>
        <v>0</v>
      </c>
      <c r="O26" s="24">
        <f>K26</f>
        <v>10381</v>
      </c>
      <c r="P26" s="24">
        <f t="shared" ref="P26" si="24">L26</f>
        <v>0</v>
      </c>
      <c r="Q26" s="70">
        <f t="shared" si="2"/>
        <v>0.99642932560327113</v>
      </c>
      <c r="R26" s="70">
        <f t="shared" si="3"/>
        <v>0.99642932560327113</v>
      </c>
    </row>
    <row r="27" spans="1:18" x14ac:dyDescent="0.25">
      <c r="A27" s="50" t="s">
        <v>105</v>
      </c>
      <c r="B27" s="106" t="s">
        <v>41</v>
      </c>
      <c r="C27" s="106"/>
      <c r="D27" s="106"/>
      <c r="E27" s="29">
        <f>E28</f>
        <v>58192.4</v>
      </c>
      <c r="F27" s="29">
        <f t="shared" ref="F27:H27" si="25">F28</f>
        <v>0</v>
      </c>
      <c r="G27" s="29">
        <f t="shared" si="25"/>
        <v>58192.4</v>
      </c>
      <c r="H27" s="29">
        <f t="shared" si="25"/>
        <v>0</v>
      </c>
      <c r="I27" s="29">
        <f t="shared" ref="I27" si="26">I28</f>
        <v>58192.4</v>
      </c>
      <c r="J27" s="29">
        <f t="shared" ref="J27" si="27">J28</f>
        <v>0</v>
      </c>
      <c r="K27" s="29">
        <f t="shared" ref="K27" si="28">K28</f>
        <v>58192.4</v>
      </c>
      <c r="L27" s="29">
        <f t="shared" ref="L27" si="29">L28</f>
        <v>0</v>
      </c>
      <c r="M27" s="29">
        <f t="shared" ref="M27:P27" si="30">M28</f>
        <v>58192.4</v>
      </c>
      <c r="N27" s="29">
        <f t="shared" ref="N27" si="31">N28</f>
        <v>0</v>
      </c>
      <c r="O27" s="29">
        <f t="shared" ref="O27" si="32">O28</f>
        <v>58192.4</v>
      </c>
      <c r="P27" s="29">
        <f t="shared" si="30"/>
        <v>0</v>
      </c>
      <c r="Q27" s="30">
        <f t="shared" si="2"/>
        <v>1</v>
      </c>
      <c r="R27" s="30">
        <f t="shared" si="3"/>
        <v>1</v>
      </c>
    </row>
    <row r="28" spans="1:18" ht="94.5" x14ac:dyDescent="0.25">
      <c r="A28" s="50" t="s">
        <v>106</v>
      </c>
      <c r="B28" s="31" t="s">
        <v>42</v>
      </c>
      <c r="C28" s="23" t="s">
        <v>10</v>
      </c>
      <c r="D28" s="23" t="s">
        <v>43</v>
      </c>
      <c r="E28" s="24">
        <f>G28</f>
        <v>58192.4</v>
      </c>
      <c r="F28" s="24">
        <v>0</v>
      </c>
      <c r="G28" s="40">
        <v>58192.4</v>
      </c>
      <c r="H28" s="25">
        <v>0</v>
      </c>
      <c r="I28" s="24">
        <f>K28</f>
        <v>58192.4</v>
      </c>
      <c r="J28" s="24">
        <v>0</v>
      </c>
      <c r="K28" s="24">
        <v>58192.4</v>
      </c>
      <c r="L28" s="24">
        <v>0</v>
      </c>
      <c r="M28" s="24">
        <f>O28</f>
        <v>58192.4</v>
      </c>
      <c r="N28" s="24">
        <v>0</v>
      </c>
      <c r="O28" s="24">
        <f>K28</f>
        <v>58192.4</v>
      </c>
      <c r="P28" s="24">
        <v>0</v>
      </c>
      <c r="Q28" s="70">
        <f t="shared" si="2"/>
        <v>1</v>
      </c>
      <c r="R28" s="70">
        <f t="shared" si="3"/>
        <v>1</v>
      </c>
    </row>
    <row r="29" spans="1:18" ht="64.5" customHeight="1" x14ac:dyDescent="0.25">
      <c r="A29" s="51">
        <v>3</v>
      </c>
      <c r="B29" s="103" t="s">
        <v>38</v>
      </c>
      <c r="C29" s="103"/>
      <c r="D29" s="103"/>
      <c r="E29" s="26">
        <f t="shared" ref="E29:P29" si="33">E30+E41</f>
        <v>56992</v>
      </c>
      <c r="F29" s="26">
        <f t="shared" si="33"/>
        <v>47054.899999999994</v>
      </c>
      <c r="G29" s="26">
        <f t="shared" si="33"/>
        <v>9937.0999999999985</v>
      </c>
      <c r="H29" s="26">
        <f t="shared" si="33"/>
        <v>0</v>
      </c>
      <c r="I29" s="26">
        <f t="shared" si="33"/>
        <v>56173.8</v>
      </c>
      <c r="J29" s="26">
        <f t="shared" si="33"/>
        <v>46277.7</v>
      </c>
      <c r="K29" s="26">
        <f t="shared" si="33"/>
        <v>9896.0999999999985</v>
      </c>
      <c r="L29" s="26">
        <f t="shared" si="33"/>
        <v>0</v>
      </c>
      <c r="M29" s="26">
        <f t="shared" si="33"/>
        <v>56173.8</v>
      </c>
      <c r="N29" s="26">
        <f t="shared" si="33"/>
        <v>46277.7</v>
      </c>
      <c r="O29" s="26">
        <f t="shared" si="33"/>
        <v>9896.0999999999985</v>
      </c>
      <c r="P29" s="26">
        <f t="shared" si="33"/>
        <v>0</v>
      </c>
      <c r="Q29" s="30">
        <f t="shared" si="2"/>
        <v>0.98564359910162835</v>
      </c>
      <c r="R29" s="30">
        <f t="shared" si="3"/>
        <v>0.98564359910162835</v>
      </c>
    </row>
    <row r="30" spans="1:18" ht="39" customHeight="1" x14ac:dyDescent="0.25">
      <c r="A30" s="50" t="s">
        <v>66</v>
      </c>
      <c r="B30" s="106" t="s">
        <v>44</v>
      </c>
      <c r="C30" s="106"/>
      <c r="D30" s="106"/>
      <c r="E30" s="26">
        <f>SUM(E31:E40)</f>
        <v>56725.7</v>
      </c>
      <c r="F30" s="26">
        <f t="shared" ref="F30:O30" si="34">SUM(F31:F40)</f>
        <v>47054.899999999994</v>
      </c>
      <c r="G30" s="26">
        <f t="shared" si="34"/>
        <v>9670.7999999999993</v>
      </c>
      <c r="H30" s="26">
        <f t="shared" si="34"/>
        <v>0</v>
      </c>
      <c r="I30" s="26">
        <f t="shared" si="34"/>
        <v>55907.5</v>
      </c>
      <c r="J30" s="26">
        <f t="shared" si="34"/>
        <v>46277.7</v>
      </c>
      <c r="K30" s="26">
        <f t="shared" si="34"/>
        <v>9629.7999999999993</v>
      </c>
      <c r="L30" s="26">
        <f t="shared" si="34"/>
        <v>0</v>
      </c>
      <c r="M30" s="26">
        <f t="shared" si="34"/>
        <v>55907.5</v>
      </c>
      <c r="N30" s="26">
        <f t="shared" si="34"/>
        <v>46277.7</v>
      </c>
      <c r="O30" s="26">
        <f t="shared" si="34"/>
        <v>9629.7999999999993</v>
      </c>
      <c r="P30" s="26">
        <f>SUM(P31:P40)</f>
        <v>0</v>
      </c>
      <c r="Q30" s="30">
        <f t="shared" si="2"/>
        <v>0.98557620267356771</v>
      </c>
      <c r="R30" s="30">
        <f t="shared" si="3"/>
        <v>0.98557620267356771</v>
      </c>
    </row>
    <row r="31" spans="1:18" ht="52.5" customHeight="1" x14ac:dyDescent="0.25">
      <c r="A31" s="50" t="s">
        <v>67</v>
      </c>
      <c r="B31" s="36" t="s">
        <v>89</v>
      </c>
      <c r="C31" s="23" t="s">
        <v>10</v>
      </c>
      <c r="D31" s="23" t="s">
        <v>1</v>
      </c>
      <c r="E31" s="24">
        <f t="shared" ref="E31:E35" si="35">F31+G31+H31</f>
        <v>652.20000000000005</v>
      </c>
      <c r="F31" s="47">
        <v>0</v>
      </c>
      <c r="G31" s="47">
        <v>652.20000000000005</v>
      </c>
      <c r="H31" s="67">
        <v>0</v>
      </c>
      <c r="I31" s="24">
        <f t="shared" ref="I31:I35" si="36">J31+K31+L31</f>
        <v>652.20000000000005</v>
      </c>
      <c r="J31" s="66">
        <v>0</v>
      </c>
      <c r="K31" s="24">
        <v>652.20000000000005</v>
      </c>
      <c r="L31" s="66">
        <v>0</v>
      </c>
      <c r="M31" s="24">
        <f t="shared" ref="M31:M35" si="37">N31+O31+P31</f>
        <v>652.20000000000005</v>
      </c>
      <c r="N31" s="66">
        <f>J31</f>
        <v>0</v>
      </c>
      <c r="O31" s="24">
        <f>K31</f>
        <v>652.20000000000005</v>
      </c>
      <c r="P31" s="66">
        <v>0</v>
      </c>
      <c r="Q31" s="70">
        <f t="shared" si="2"/>
        <v>1</v>
      </c>
      <c r="R31" s="70">
        <f t="shared" si="3"/>
        <v>1</v>
      </c>
    </row>
    <row r="32" spans="1:18" ht="50.25" customHeight="1" x14ac:dyDescent="0.25">
      <c r="A32" s="50" t="s">
        <v>108</v>
      </c>
      <c r="B32" s="36" t="s">
        <v>92</v>
      </c>
      <c r="C32" s="23" t="s">
        <v>10</v>
      </c>
      <c r="D32" s="23" t="s">
        <v>1</v>
      </c>
      <c r="E32" s="24">
        <f t="shared" si="35"/>
        <v>4613.8999999999996</v>
      </c>
      <c r="F32" s="72">
        <f>4383.2</f>
        <v>4383.2</v>
      </c>
      <c r="G32" s="72">
        <f>230.7</f>
        <v>230.7</v>
      </c>
      <c r="H32" s="67">
        <v>0</v>
      </c>
      <c r="I32" s="24">
        <f t="shared" si="36"/>
        <v>3795.8</v>
      </c>
      <c r="J32" s="24">
        <v>3606</v>
      </c>
      <c r="K32" s="24">
        <v>189.8</v>
      </c>
      <c r="L32" s="66">
        <v>0</v>
      </c>
      <c r="M32" s="24">
        <f t="shared" si="37"/>
        <v>3795.8</v>
      </c>
      <c r="N32" s="24">
        <f t="shared" ref="N32:N40" si="38">J32</f>
        <v>3606</v>
      </c>
      <c r="O32" s="24">
        <f t="shared" ref="O32:O40" si="39">K32</f>
        <v>189.8</v>
      </c>
      <c r="P32" s="66">
        <v>0</v>
      </c>
      <c r="Q32" s="70">
        <f t="shared" si="2"/>
        <v>0.82268796462862226</v>
      </c>
      <c r="R32" s="70">
        <f t="shared" si="3"/>
        <v>0.82268796462862226</v>
      </c>
    </row>
    <row r="33" spans="1:18" ht="50.25" customHeight="1" x14ac:dyDescent="0.25">
      <c r="A33" s="50" t="s">
        <v>109</v>
      </c>
      <c r="B33" s="36" t="s">
        <v>93</v>
      </c>
      <c r="C33" s="23" t="s">
        <v>10</v>
      </c>
      <c r="D33" s="23" t="s">
        <v>1</v>
      </c>
      <c r="E33" s="24">
        <f t="shared" si="35"/>
        <v>1500</v>
      </c>
      <c r="F33" s="38">
        <v>0</v>
      </c>
      <c r="G33" s="72">
        <f>1500</f>
        <v>1500</v>
      </c>
      <c r="H33" s="67">
        <v>0</v>
      </c>
      <c r="I33" s="24">
        <f t="shared" si="36"/>
        <v>1500</v>
      </c>
      <c r="J33" s="66">
        <v>0</v>
      </c>
      <c r="K33" s="24">
        <v>1500</v>
      </c>
      <c r="L33" s="66">
        <v>0</v>
      </c>
      <c r="M33" s="24">
        <f t="shared" si="37"/>
        <v>1500</v>
      </c>
      <c r="N33" s="66">
        <f t="shared" si="38"/>
        <v>0</v>
      </c>
      <c r="O33" s="24">
        <f t="shared" si="39"/>
        <v>1500</v>
      </c>
      <c r="P33" s="66">
        <v>0</v>
      </c>
      <c r="Q33" s="70">
        <f t="shared" si="2"/>
        <v>1</v>
      </c>
      <c r="R33" s="70">
        <f t="shared" si="3"/>
        <v>1</v>
      </c>
    </row>
    <row r="34" spans="1:18" ht="48" customHeight="1" x14ac:dyDescent="0.25">
      <c r="A34" s="50" t="s">
        <v>110</v>
      </c>
      <c r="B34" s="36" t="s">
        <v>94</v>
      </c>
      <c r="C34" s="23" t="s">
        <v>10</v>
      </c>
      <c r="D34" s="23" t="s">
        <v>1</v>
      </c>
      <c r="E34" s="24">
        <f t="shared" si="35"/>
        <v>868.60000000000014</v>
      </c>
      <c r="F34" s="38">
        <v>0</v>
      </c>
      <c r="G34" s="72">
        <f>868.6+288.8-288.8</f>
        <v>868.60000000000014</v>
      </c>
      <c r="H34" s="67">
        <v>0</v>
      </c>
      <c r="I34" s="24">
        <f t="shared" si="36"/>
        <v>868.6</v>
      </c>
      <c r="J34" s="66">
        <v>0</v>
      </c>
      <c r="K34" s="24">
        <v>868.6</v>
      </c>
      <c r="L34" s="66">
        <v>0</v>
      </c>
      <c r="M34" s="24">
        <f t="shared" si="37"/>
        <v>868.6</v>
      </c>
      <c r="N34" s="66">
        <f t="shared" si="38"/>
        <v>0</v>
      </c>
      <c r="O34" s="24">
        <f t="shared" si="39"/>
        <v>868.6</v>
      </c>
      <c r="P34" s="66">
        <v>0</v>
      </c>
      <c r="Q34" s="70">
        <f t="shared" si="2"/>
        <v>0.99999999999999989</v>
      </c>
      <c r="R34" s="70">
        <f t="shared" si="3"/>
        <v>0.99999999999999989</v>
      </c>
    </row>
    <row r="35" spans="1:18" ht="99.75" customHeight="1" x14ac:dyDescent="0.25">
      <c r="A35" s="50" t="s">
        <v>111</v>
      </c>
      <c r="B35" s="48" t="s">
        <v>107</v>
      </c>
      <c r="C35" s="23" t="s">
        <v>10</v>
      </c>
      <c r="D35" s="23" t="s">
        <v>1</v>
      </c>
      <c r="E35" s="24">
        <f t="shared" si="35"/>
        <v>1275.8</v>
      </c>
      <c r="F35" s="68">
        <v>0</v>
      </c>
      <c r="G35" s="39">
        <v>1275.8</v>
      </c>
      <c r="H35" s="68">
        <v>0</v>
      </c>
      <c r="I35" s="24">
        <f t="shared" si="36"/>
        <v>1275.7</v>
      </c>
      <c r="J35" s="66">
        <v>0</v>
      </c>
      <c r="K35" s="24">
        <v>1275.7</v>
      </c>
      <c r="L35" s="66">
        <v>0</v>
      </c>
      <c r="M35" s="24">
        <f t="shared" si="37"/>
        <v>1275.7</v>
      </c>
      <c r="N35" s="24">
        <f t="shared" si="38"/>
        <v>0</v>
      </c>
      <c r="O35" s="24">
        <f t="shared" si="39"/>
        <v>1275.7</v>
      </c>
      <c r="P35" s="66">
        <v>0</v>
      </c>
      <c r="Q35" s="70">
        <f t="shared" si="2"/>
        <v>0.99992161780843403</v>
      </c>
      <c r="R35" s="70">
        <f t="shared" si="3"/>
        <v>0.99992161780843403</v>
      </c>
    </row>
    <row r="36" spans="1:18" ht="98.25" customHeight="1" x14ac:dyDescent="0.25">
      <c r="A36" s="50" t="s">
        <v>112</v>
      </c>
      <c r="B36" s="56" t="s">
        <v>166</v>
      </c>
      <c r="C36" s="37" t="s">
        <v>10</v>
      </c>
      <c r="D36" s="37" t="s">
        <v>1</v>
      </c>
      <c r="E36" s="24">
        <f t="shared" ref="E36" si="40">F36+G36+H36</f>
        <v>852</v>
      </c>
      <c r="F36" s="68">
        <v>0</v>
      </c>
      <c r="G36" s="39">
        <v>852</v>
      </c>
      <c r="H36" s="68">
        <v>0</v>
      </c>
      <c r="I36" s="24">
        <f t="shared" ref="I36" si="41">J36+K36+L36</f>
        <v>852</v>
      </c>
      <c r="J36" s="66">
        <v>0</v>
      </c>
      <c r="K36" s="24">
        <v>852</v>
      </c>
      <c r="L36" s="66">
        <v>0</v>
      </c>
      <c r="M36" s="24">
        <f t="shared" ref="M36" si="42">N36+O36+P36</f>
        <v>852</v>
      </c>
      <c r="N36" s="24">
        <f t="shared" si="38"/>
        <v>0</v>
      </c>
      <c r="O36" s="24">
        <f t="shared" si="39"/>
        <v>852</v>
      </c>
      <c r="P36" s="66">
        <v>0</v>
      </c>
      <c r="Q36" s="70">
        <f t="shared" si="2"/>
        <v>1</v>
      </c>
      <c r="R36" s="70">
        <f t="shared" si="3"/>
        <v>1</v>
      </c>
    </row>
    <row r="37" spans="1:18" ht="75" customHeight="1" x14ac:dyDescent="0.25">
      <c r="A37" s="50" t="s">
        <v>113</v>
      </c>
      <c r="B37" s="56" t="s">
        <v>178</v>
      </c>
      <c r="C37" s="37" t="s">
        <v>10</v>
      </c>
      <c r="D37" s="37" t="s">
        <v>1</v>
      </c>
      <c r="E37" s="24">
        <f t="shared" ref="E37" si="43">F37+G37+H37</f>
        <v>12600</v>
      </c>
      <c r="F37" s="72">
        <v>11970</v>
      </c>
      <c r="G37" s="72">
        <v>630</v>
      </c>
      <c r="H37" s="68">
        <v>0</v>
      </c>
      <c r="I37" s="24">
        <f t="shared" ref="I37" si="44">J37+K37+L37</f>
        <v>12600</v>
      </c>
      <c r="J37" s="66">
        <v>11970</v>
      </c>
      <c r="K37" s="24">
        <v>630</v>
      </c>
      <c r="L37" s="66">
        <v>0</v>
      </c>
      <c r="M37" s="24">
        <f t="shared" ref="M37" si="45">N37+O37+P37</f>
        <v>12600</v>
      </c>
      <c r="N37" s="24">
        <f t="shared" si="38"/>
        <v>11970</v>
      </c>
      <c r="O37" s="24">
        <f t="shared" si="39"/>
        <v>630</v>
      </c>
      <c r="P37" s="66">
        <v>0</v>
      </c>
      <c r="Q37" s="70">
        <f t="shared" ref="Q37" si="46">I37/E37</f>
        <v>1</v>
      </c>
      <c r="R37" s="70">
        <f t="shared" ref="R37" si="47">M37/E37</f>
        <v>1</v>
      </c>
    </row>
    <row r="38" spans="1:18" ht="72" customHeight="1" x14ac:dyDescent="0.25">
      <c r="A38" s="50" t="s">
        <v>114</v>
      </c>
      <c r="B38" s="56" t="s">
        <v>179</v>
      </c>
      <c r="C38" s="37" t="s">
        <v>10</v>
      </c>
      <c r="D38" s="37" t="s">
        <v>1</v>
      </c>
      <c r="E38" s="24">
        <f t="shared" ref="E38" si="48">F38+G38+H38</f>
        <v>19900</v>
      </c>
      <c r="F38" s="72">
        <v>18905</v>
      </c>
      <c r="G38" s="72">
        <v>995</v>
      </c>
      <c r="H38" s="68">
        <v>0</v>
      </c>
      <c r="I38" s="24">
        <f t="shared" ref="I38" si="49">J38+K38+L38</f>
        <v>19900</v>
      </c>
      <c r="J38" s="66">
        <v>18905</v>
      </c>
      <c r="K38" s="24">
        <v>995</v>
      </c>
      <c r="L38" s="66">
        <v>0</v>
      </c>
      <c r="M38" s="24">
        <f t="shared" ref="M38" si="50">N38+O38+P38</f>
        <v>19900</v>
      </c>
      <c r="N38" s="24">
        <f t="shared" si="38"/>
        <v>18905</v>
      </c>
      <c r="O38" s="24">
        <f t="shared" si="39"/>
        <v>995</v>
      </c>
      <c r="P38" s="66">
        <v>0</v>
      </c>
      <c r="Q38" s="70">
        <f t="shared" ref="Q38" si="51">I38/E38</f>
        <v>1</v>
      </c>
      <c r="R38" s="70">
        <f t="shared" ref="R38" si="52">M38/E38</f>
        <v>1</v>
      </c>
    </row>
    <row r="39" spans="1:18" ht="72.75" customHeight="1" x14ac:dyDescent="0.25">
      <c r="A39" s="50" t="s">
        <v>115</v>
      </c>
      <c r="B39" s="56" t="s">
        <v>180</v>
      </c>
      <c r="C39" s="37" t="s">
        <v>10</v>
      </c>
      <c r="D39" s="37" t="s">
        <v>1</v>
      </c>
      <c r="E39" s="24">
        <f t="shared" ref="E39" si="53">F39+G39+H39</f>
        <v>563.20000000000005</v>
      </c>
      <c r="F39" s="72">
        <v>535</v>
      </c>
      <c r="G39" s="72">
        <v>28.2</v>
      </c>
      <c r="H39" s="68">
        <v>0</v>
      </c>
      <c r="I39" s="24">
        <f t="shared" ref="I39" si="54">J39+K39+L39</f>
        <v>563.20000000000005</v>
      </c>
      <c r="J39" s="66">
        <v>535</v>
      </c>
      <c r="K39" s="24">
        <v>28.2</v>
      </c>
      <c r="L39" s="66">
        <v>0</v>
      </c>
      <c r="M39" s="24">
        <f t="shared" ref="M39" si="55">N39+O39+P39</f>
        <v>563.20000000000005</v>
      </c>
      <c r="N39" s="24">
        <f t="shared" si="38"/>
        <v>535</v>
      </c>
      <c r="O39" s="24">
        <f t="shared" si="39"/>
        <v>28.2</v>
      </c>
      <c r="P39" s="66">
        <v>0</v>
      </c>
      <c r="Q39" s="70">
        <f t="shared" ref="Q39" si="56">I39/E39</f>
        <v>1</v>
      </c>
      <c r="R39" s="70">
        <f t="shared" ref="R39" si="57">M39/E39</f>
        <v>1</v>
      </c>
    </row>
    <row r="40" spans="1:18" ht="72" customHeight="1" x14ac:dyDescent="0.25">
      <c r="A40" s="50" t="s">
        <v>174</v>
      </c>
      <c r="B40" s="56" t="s">
        <v>181</v>
      </c>
      <c r="C40" s="37" t="s">
        <v>10</v>
      </c>
      <c r="D40" s="37" t="s">
        <v>1</v>
      </c>
      <c r="E40" s="24">
        <f t="shared" ref="E40" si="58">F40+G40+H40</f>
        <v>13900</v>
      </c>
      <c r="F40" s="72">
        <v>11261.7</v>
      </c>
      <c r="G40" s="72">
        <v>2638.3</v>
      </c>
      <c r="H40" s="68">
        <v>0</v>
      </c>
      <c r="I40" s="24">
        <f t="shared" ref="I40" si="59">J40+K40+L40</f>
        <v>13900</v>
      </c>
      <c r="J40" s="66">
        <v>11261.7</v>
      </c>
      <c r="K40" s="24">
        <v>2638.3</v>
      </c>
      <c r="L40" s="66">
        <v>0</v>
      </c>
      <c r="M40" s="24">
        <f t="shared" ref="M40" si="60">N40+O40+P40</f>
        <v>13900</v>
      </c>
      <c r="N40" s="24">
        <f t="shared" si="38"/>
        <v>11261.7</v>
      </c>
      <c r="O40" s="24">
        <f t="shared" si="39"/>
        <v>2638.3</v>
      </c>
      <c r="P40" s="66">
        <v>0</v>
      </c>
      <c r="Q40" s="70">
        <f t="shared" ref="Q40" si="61">I40/E40</f>
        <v>1</v>
      </c>
      <c r="R40" s="70">
        <f t="shared" ref="R40" si="62">M40/E40</f>
        <v>1</v>
      </c>
    </row>
    <row r="41" spans="1:18" ht="39" customHeight="1" x14ac:dyDescent="0.25">
      <c r="A41" s="50" t="s">
        <v>149</v>
      </c>
      <c r="B41" s="106" t="s">
        <v>148</v>
      </c>
      <c r="C41" s="106"/>
      <c r="D41" s="106"/>
      <c r="E41" s="26">
        <f>SUM(E42)</f>
        <v>266.3</v>
      </c>
      <c r="F41" s="26">
        <f t="shared" ref="F41:P41" si="63">SUM(F42)</f>
        <v>0</v>
      </c>
      <c r="G41" s="26">
        <f t="shared" si="63"/>
        <v>266.3</v>
      </c>
      <c r="H41" s="26">
        <f t="shared" si="63"/>
        <v>0</v>
      </c>
      <c r="I41" s="26">
        <f t="shared" si="63"/>
        <v>266.3</v>
      </c>
      <c r="J41" s="26">
        <f t="shared" si="63"/>
        <v>0</v>
      </c>
      <c r="K41" s="26">
        <f t="shared" si="63"/>
        <v>266.3</v>
      </c>
      <c r="L41" s="26">
        <f t="shared" si="63"/>
        <v>0</v>
      </c>
      <c r="M41" s="26">
        <f t="shared" si="63"/>
        <v>266.3</v>
      </c>
      <c r="N41" s="26">
        <f t="shared" si="63"/>
        <v>0</v>
      </c>
      <c r="O41" s="26">
        <f t="shared" si="63"/>
        <v>266.3</v>
      </c>
      <c r="P41" s="26">
        <f t="shared" si="63"/>
        <v>0</v>
      </c>
      <c r="Q41" s="30">
        <f t="shared" si="2"/>
        <v>1</v>
      </c>
      <c r="R41" s="30">
        <f t="shared" si="3"/>
        <v>1</v>
      </c>
    </row>
    <row r="42" spans="1:18" ht="42" customHeight="1" x14ac:dyDescent="0.25">
      <c r="A42" s="50" t="s">
        <v>150</v>
      </c>
      <c r="B42" s="36" t="s">
        <v>88</v>
      </c>
      <c r="C42" s="23" t="s">
        <v>10</v>
      </c>
      <c r="D42" s="23" t="s">
        <v>9</v>
      </c>
      <c r="E42" s="24">
        <f>F42+G42+H42</f>
        <v>266.3</v>
      </c>
      <c r="F42" s="47">
        <v>0</v>
      </c>
      <c r="G42" s="38">
        <v>266.3</v>
      </c>
      <c r="H42" s="67">
        <v>0</v>
      </c>
      <c r="I42" s="24">
        <f>J42+K42+L42</f>
        <v>266.3</v>
      </c>
      <c r="J42" s="66">
        <v>0</v>
      </c>
      <c r="K42" s="24">
        <v>266.3</v>
      </c>
      <c r="L42" s="66">
        <v>0</v>
      </c>
      <c r="M42" s="24">
        <f>N42+O42+P42</f>
        <v>266.3</v>
      </c>
      <c r="N42" s="66">
        <v>0</v>
      </c>
      <c r="O42" s="24">
        <f>K42</f>
        <v>266.3</v>
      </c>
      <c r="P42" s="66">
        <v>0</v>
      </c>
      <c r="Q42" s="70">
        <f t="shared" si="2"/>
        <v>1</v>
      </c>
      <c r="R42" s="70">
        <f t="shared" si="3"/>
        <v>1</v>
      </c>
    </row>
    <row r="43" spans="1:18" ht="77.25" customHeight="1" x14ac:dyDescent="0.25">
      <c r="A43" s="50" t="s">
        <v>117</v>
      </c>
      <c r="B43" s="103" t="s">
        <v>39</v>
      </c>
      <c r="C43" s="103"/>
      <c r="D43" s="103"/>
      <c r="E43" s="32">
        <f>SUM(E44:E57)</f>
        <v>4956</v>
      </c>
      <c r="F43" s="32">
        <f t="shared" ref="F43:P43" si="64">SUM(F44:F57)</f>
        <v>0</v>
      </c>
      <c r="G43" s="32">
        <f t="shared" si="64"/>
        <v>4956</v>
      </c>
      <c r="H43" s="32">
        <f t="shared" si="64"/>
        <v>0</v>
      </c>
      <c r="I43" s="32">
        <f t="shared" si="64"/>
        <v>4953.3</v>
      </c>
      <c r="J43" s="32">
        <f t="shared" si="64"/>
        <v>0</v>
      </c>
      <c r="K43" s="32">
        <f t="shared" si="64"/>
        <v>4953.3</v>
      </c>
      <c r="L43" s="32">
        <f t="shared" si="64"/>
        <v>0</v>
      </c>
      <c r="M43" s="32">
        <f t="shared" si="64"/>
        <v>4953.3</v>
      </c>
      <c r="N43" s="32">
        <f t="shared" si="64"/>
        <v>0</v>
      </c>
      <c r="O43" s="32">
        <f t="shared" si="64"/>
        <v>4953.3</v>
      </c>
      <c r="P43" s="32">
        <f t="shared" si="64"/>
        <v>0</v>
      </c>
      <c r="Q43" s="30">
        <f t="shared" si="2"/>
        <v>0.999455205811138</v>
      </c>
      <c r="R43" s="30">
        <f t="shared" si="3"/>
        <v>0.999455205811138</v>
      </c>
    </row>
    <row r="44" spans="1:18" ht="57" customHeight="1" x14ac:dyDescent="0.25">
      <c r="A44" s="50" t="s">
        <v>68</v>
      </c>
      <c r="B44" s="36" t="s">
        <v>96</v>
      </c>
      <c r="C44" s="23" t="s">
        <v>10</v>
      </c>
      <c r="D44" s="23" t="s">
        <v>9</v>
      </c>
      <c r="E44" s="24">
        <f>F44+G44+H44</f>
        <v>623.20000000000005</v>
      </c>
      <c r="F44" s="66">
        <v>0</v>
      </c>
      <c r="G44" s="39">
        <v>623.20000000000005</v>
      </c>
      <c r="H44" s="67">
        <v>0</v>
      </c>
      <c r="I44" s="24">
        <f>K44+L44+J44</f>
        <v>622.6</v>
      </c>
      <c r="J44" s="66">
        <v>0</v>
      </c>
      <c r="K44" s="24">
        <v>622.6</v>
      </c>
      <c r="L44" s="66">
        <v>0</v>
      </c>
      <c r="M44" s="24">
        <f>N44+O44+P44</f>
        <v>622.6</v>
      </c>
      <c r="N44" s="66">
        <v>0</v>
      </c>
      <c r="O44" s="24">
        <f>K44</f>
        <v>622.6</v>
      </c>
      <c r="P44" s="66">
        <v>0</v>
      </c>
      <c r="Q44" s="70">
        <f t="shared" si="2"/>
        <v>0.99903722721437738</v>
      </c>
      <c r="R44" s="70">
        <f t="shared" si="3"/>
        <v>0.99903722721437738</v>
      </c>
    </row>
    <row r="45" spans="1:18" ht="48" customHeight="1" x14ac:dyDescent="0.25">
      <c r="A45" s="50" t="s">
        <v>69</v>
      </c>
      <c r="B45" s="36" t="s">
        <v>95</v>
      </c>
      <c r="C45" s="23" t="s">
        <v>10</v>
      </c>
      <c r="D45" s="23" t="s">
        <v>9</v>
      </c>
      <c r="E45" s="24">
        <f t="shared" ref="E45:E52" si="65">F45+G45+H45</f>
        <v>356.1</v>
      </c>
      <c r="F45" s="66">
        <v>0</v>
      </c>
      <c r="G45" s="39">
        <v>356.1</v>
      </c>
      <c r="H45" s="67">
        <v>0</v>
      </c>
      <c r="I45" s="24">
        <f t="shared" ref="I45:I52" si="66">K45+L45+J45</f>
        <v>356.1</v>
      </c>
      <c r="J45" s="66">
        <v>0</v>
      </c>
      <c r="K45" s="24">
        <v>356.1</v>
      </c>
      <c r="L45" s="66">
        <v>0</v>
      </c>
      <c r="M45" s="24">
        <f t="shared" ref="M45:M52" si="67">N45+O45+P45</f>
        <v>356.1</v>
      </c>
      <c r="N45" s="66">
        <v>0</v>
      </c>
      <c r="O45" s="24">
        <f t="shared" ref="O45:O55" si="68">K45</f>
        <v>356.1</v>
      </c>
      <c r="P45" s="66">
        <v>0</v>
      </c>
      <c r="Q45" s="70">
        <f t="shared" si="2"/>
        <v>1</v>
      </c>
      <c r="R45" s="70">
        <f t="shared" si="3"/>
        <v>1</v>
      </c>
    </row>
    <row r="46" spans="1:18" ht="60" customHeight="1" x14ac:dyDescent="0.25">
      <c r="A46" s="50" t="s">
        <v>118</v>
      </c>
      <c r="B46" s="36" t="s">
        <v>97</v>
      </c>
      <c r="C46" s="23" t="s">
        <v>10</v>
      </c>
      <c r="D46" s="23" t="s">
        <v>9</v>
      </c>
      <c r="E46" s="24">
        <f t="shared" si="65"/>
        <v>296.8</v>
      </c>
      <c r="F46" s="66">
        <v>0</v>
      </c>
      <c r="G46" s="39">
        <v>296.8</v>
      </c>
      <c r="H46" s="67">
        <v>0</v>
      </c>
      <c r="I46" s="24">
        <f t="shared" si="66"/>
        <v>296.8</v>
      </c>
      <c r="J46" s="66">
        <v>0</v>
      </c>
      <c r="K46" s="24">
        <v>296.8</v>
      </c>
      <c r="L46" s="66">
        <v>0</v>
      </c>
      <c r="M46" s="24">
        <f t="shared" si="67"/>
        <v>296.8</v>
      </c>
      <c r="N46" s="66">
        <v>0</v>
      </c>
      <c r="O46" s="24">
        <f t="shared" si="68"/>
        <v>296.8</v>
      </c>
      <c r="P46" s="66">
        <v>0</v>
      </c>
      <c r="Q46" s="70">
        <f t="shared" si="2"/>
        <v>1</v>
      </c>
      <c r="R46" s="70">
        <f t="shared" si="3"/>
        <v>1</v>
      </c>
    </row>
    <row r="47" spans="1:18" ht="56.25" customHeight="1" x14ac:dyDescent="0.25">
      <c r="A47" s="50" t="s">
        <v>119</v>
      </c>
      <c r="B47" s="36" t="s">
        <v>89</v>
      </c>
      <c r="C47" s="23" t="s">
        <v>10</v>
      </c>
      <c r="D47" s="23" t="s">
        <v>9</v>
      </c>
      <c r="E47" s="24">
        <f t="shared" si="65"/>
        <v>489.6</v>
      </c>
      <c r="F47" s="66">
        <v>0</v>
      </c>
      <c r="G47" s="39">
        <v>489.6</v>
      </c>
      <c r="H47" s="67">
        <v>0</v>
      </c>
      <c r="I47" s="24">
        <f t="shared" si="66"/>
        <v>489.6</v>
      </c>
      <c r="J47" s="66">
        <v>0</v>
      </c>
      <c r="K47" s="24">
        <v>489.6</v>
      </c>
      <c r="L47" s="66">
        <v>0</v>
      </c>
      <c r="M47" s="24">
        <f t="shared" si="67"/>
        <v>489.6</v>
      </c>
      <c r="N47" s="66">
        <v>0</v>
      </c>
      <c r="O47" s="24">
        <f t="shared" si="68"/>
        <v>489.6</v>
      </c>
      <c r="P47" s="66">
        <v>0</v>
      </c>
      <c r="Q47" s="70">
        <f t="shared" si="2"/>
        <v>1</v>
      </c>
      <c r="R47" s="70">
        <f t="shared" si="3"/>
        <v>1</v>
      </c>
    </row>
    <row r="48" spans="1:18" ht="51.75" customHeight="1" x14ac:dyDescent="0.25">
      <c r="A48" s="50" t="s">
        <v>120</v>
      </c>
      <c r="B48" s="36" t="s">
        <v>90</v>
      </c>
      <c r="C48" s="23" t="s">
        <v>10</v>
      </c>
      <c r="D48" s="23" t="s">
        <v>9</v>
      </c>
      <c r="E48" s="24">
        <f t="shared" si="65"/>
        <v>608.4</v>
      </c>
      <c r="F48" s="66">
        <v>0</v>
      </c>
      <c r="G48" s="39">
        <v>608.4</v>
      </c>
      <c r="H48" s="67">
        <v>0</v>
      </c>
      <c r="I48" s="24">
        <f t="shared" si="66"/>
        <v>608.4</v>
      </c>
      <c r="J48" s="66">
        <v>0</v>
      </c>
      <c r="K48" s="24">
        <v>608.4</v>
      </c>
      <c r="L48" s="66">
        <v>0</v>
      </c>
      <c r="M48" s="24">
        <f t="shared" si="67"/>
        <v>608.4</v>
      </c>
      <c r="N48" s="66">
        <v>0</v>
      </c>
      <c r="O48" s="24">
        <f t="shared" si="68"/>
        <v>608.4</v>
      </c>
      <c r="P48" s="66">
        <v>0</v>
      </c>
      <c r="Q48" s="70">
        <f t="shared" si="2"/>
        <v>1</v>
      </c>
      <c r="R48" s="70">
        <f t="shared" si="3"/>
        <v>1</v>
      </c>
    </row>
    <row r="49" spans="1:18" ht="50.25" customHeight="1" x14ac:dyDescent="0.25">
      <c r="A49" s="50" t="s">
        <v>121</v>
      </c>
      <c r="B49" s="36" t="s">
        <v>98</v>
      </c>
      <c r="C49" s="23" t="s">
        <v>10</v>
      </c>
      <c r="D49" s="23" t="s">
        <v>9</v>
      </c>
      <c r="E49" s="24">
        <f t="shared" si="65"/>
        <v>459.9</v>
      </c>
      <c r="F49" s="66">
        <v>0</v>
      </c>
      <c r="G49" s="39">
        <v>459.9</v>
      </c>
      <c r="H49" s="67">
        <v>0</v>
      </c>
      <c r="I49" s="24">
        <f t="shared" si="66"/>
        <v>459.9</v>
      </c>
      <c r="J49" s="66">
        <v>0</v>
      </c>
      <c r="K49" s="24">
        <v>459.9</v>
      </c>
      <c r="L49" s="66">
        <v>0</v>
      </c>
      <c r="M49" s="24">
        <f t="shared" si="67"/>
        <v>459.9</v>
      </c>
      <c r="N49" s="66">
        <v>0</v>
      </c>
      <c r="O49" s="24">
        <f t="shared" si="68"/>
        <v>459.9</v>
      </c>
      <c r="P49" s="66">
        <v>0</v>
      </c>
      <c r="Q49" s="70">
        <f t="shared" si="2"/>
        <v>1</v>
      </c>
      <c r="R49" s="70">
        <f t="shared" si="3"/>
        <v>1</v>
      </c>
    </row>
    <row r="50" spans="1:18" ht="57" customHeight="1" x14ac:dyDescent="0.25">
      <c r="A50" s="50" t="s">
        <v>122</v>
      </c>
      <c r="B50" s="36" t="s">
        <v>91</v>
      </c>
      <c r="C50" s="23" t="s">
        <v>10</v>
      </c>
      <c r="D50" s="23" t="s">
        <v>9</v>
      </c>
      <c r="E50" s="24">
        <f t="shared" si="65"/>
        <v>165.1</v>
      </c>
      <c r="F50" s="66">
        <v>0</v>
      </c>
      <c r="G50" s="39">
        <v>165.1</v>
      </c>
      <c r="H50" s="67">
        <v>0</v>
      </c>
      <c r="I50" s="24">
        <f t="shared" si="66"/>
        <v>165.1</v>
      </c>
      <c r="J50" s="66">
        <v>0</v>
      </c>
      <c r="K50" s="24">
        <v>165.1</v>
      </c>
      <c r="L50" s="66">
        <v>0</v>
      </c>
      <c r="M50" s="24">
        <f t="shared" si="67"/>
        <v>165.1</v>
      </c>
      <c r="N50" s="66">
        <v>0</v>
      </c>
      <c r="O50" s="24">
        <f t="shared" si="68"/>
        <v>165.1</v>
      </c>
      <c r="P50" s="66">
        <v>0</v>
      </c>
      <c r="Q50" s="70">
        <f t="shared" si="2"/>
        <v>1</v>
      </c>
      <c r="R50" s="70">
        <f t="shared" si="3"/>
        <v>1</v>
      </c>
    </row>
    <row r="51" spans="1:18" ht="54" customHeight="1" x14ac:dyDescent="0.25">
      <c r="A51" s="50" t="s">
        <v>123</v>
      </c>
      <c r="B51" s="36" t="s">
        <v>99</v>
      </c>
      <c r="C51" s="23" t="s">
        <v>10</v>
      </c>
      <c r="D51" s="23" t="s">
        <v>9</v>
      </c>
      <c r="E51" s="24">
        <f t="shared" si="65"/>
        <v>252.2</v>
      </c>
      <c r="F51" s="66">
        <v>0</v>
      </c>
      <c r="G51" s="39">
        <v>252.2</v>
      </c>
      <c r="H51" s="67">
        <v>0</v>
      </c>
      <c r="I51" s="24">
        <f t="shared" si="66"/>
        <v>252.2</v>
      </c>
      <c r="J51" s="66">
        <v>0</v>
      </c>
      <c r="K51" s="24">
        <v>252.2</v>
      </c>
      <c r="L51" s="66">
        <v>0</v>
      </c>
      <c r="M51" s="24">
        <f t="shared" si="67"/>
        <v>252.2</v>
      </c>
      <c r="N51" s="66">
        <v>0</v>
      </c>
      <c r="O51" s="24">
        <f t="shared" si="68"/>
        <v>252.2</v>
      </c>
      <c r="P51" s="66">
        <v>0</v>
      </c>
      <c r="Q51" s="70">
        <f t="shared" si="2"/>
        <v>1</v>
      </c>
      <c r="R51" s="70">
        <f t="shared" si="3"/>
        <v>1</v>
      </c>
    </row>
    <row r="52" spans="1:18" ht="51.75" customHeight="1" x14ac:dyDescent="0.25">
      <c r="A52" s="50" t="s">
        <v>124</v>
      </c>
      <c r="B52" s="36" t="s">
        <v>92</v>
      </c>
      <c r="C52" s="23" t="s">
        <v>10</v>
      </c>
      <c r="D52" s="23" t="s">
        <v>9</v>
      </c>
      <c r="E52" s="24">
        <f t="shared" si="65"/>
        <v>221</v>
      </c>
      <c r="F52" s="66">
        <v>0</v>
      </c>
      <c r="G52" s="39">
        <v>221</v>
      </c>
      <c r="H52" s="64">
        <v>0</v>
      </c>
      <c r="I52" s="24">
        <f t="shared" si="66"/>
        <v>219.2</v>
      </c>
      <c r="J52" s="66">
        <v>0</v>
      </c>
      <c r="K52" s="24">
        <v>219.2</v>
      </c>
      <c r="L52" s="66">
        <v>0</v>
      </c>
      <c r="M52" s="24">
        <f t="shared" si="67"/>
        <v>219.2</v>
      </c>
      <c r="N52" s="66">
        <v>0</v>
      </c>
      <c r="O52" s="24">
        <f t="shared" si="68"/>
        <v>219.2</v>
      </c>
      <c r="P52" s="66">
        <v>0</v>
      </c>
      <c r="Q52" s="70">
        <f t="shared" si="2"/>
        <v>0.99185520361990942</v>
      </c>
      <c r="R52" s="70">
        <f t="shared" si="3"/>
        <v>0.99185520361990942</v>
      </c>
    </row>
    <row r="53" spans="1:18" ht="50.25" customHeight="1" x14ac:dyDescent="0.25">
      <c r="A53" s="50" t="s">
        <v>125</v>
      </c>
      <c r="B53" s="36" t="s">
        <v>100</v>
      </c>
      <c r="C53" s="23" t="s">
        <v>10</v>
      </c>
      <c r="D53" s="23" t="s">
        <v>9</v>
      </c>
      <c r="E53" s="24">
        <f t="shared" ref="E53:E55" si="69">F53+G53+H53</f>
        <v>103.9</v>
      </c>
      <c r="F53" s="66">
        <v>0</v>
      </c>
      <c r="G53" s="39">
        <v>103.9</v>
      </c>
      <c r="H53" s="64">
        <v>0</v>
      </c>
      <c r="I53" s="24">
        <f t="shared" ref="I53:I55" si="70">K53+L53+J53</f>
        <v>103.9</v>
      </c>
      <c r="J53" s="66">
        <v>0</v>
      </c>
      <c r="K53" s="24">
        <v>103.9</v>
      </c>
      <c r="L53" s="66">
        <v>0</v>
      </c>
      <c r="M53" s="24">
        <f t="shared" ref="M53:M55" si="71">N53+O53+P53</f>
        <v>103.9</v>
      </c>
      <c r="N53" s="66">
        <v>0</v>
      </c>
      <c r="O53" s="24">
        <f t="shared" si="68"/>
        <v>103.9</v>
      </c>
      <c r="P53" s="66">
        <v>0</v>
      </c>
      <c r="Q53" s="70">
        <f t="shared" si="2"/>
        <v>1</v>
      </c>
      <c r="R53" s="70">
        <f t="shared" si="3"/>
        <v>1</v>
      </c>
    </row>
    <row r="54" spans="1:18" ht="50.25" customHeight="1" x14ac:dyDescent="0.25">
      <c r="A54" s="50" t="s">
        <v>126</v>
      </c>
      <c r="B54" s="36" t="s">
        <v>101</v>
      </c>
      <c r="C54" s="23" t="s">
        <v>10</v>
      </c>
      <c r="D54" s="23" t="s">
        <v>9</v>
      </c>
      <c r="E54" s="24">
        <f t="shared" si="69"/>
        <v>370.9</v>
      </c>
      <c r="F54" s="66">
        <v>0</v>
      </c>
      <c r="G54" s="39">
        <v>370.9</v>
      </c>
      <c r="H54" s="64">
        <v>0</v>
      </c>
      <c r="I54" s="24">
        <f t="shared" si="70"/>
        <v>370.9</v>
      </c>
      <c r="J54" s="66">
        <v>0</v>
      </c>
      <c r="K54" s="24">
        <v>370.9</v>
      </c>
      <c r="L54" s="66">
        <v>0</v>
      </c>
      <c r="M54" s="24">
        <f t="shared" si="71"/>
        <v>370.9</v>
      </c>
      <c r="N54" s="66">
        <v>0</v>
      </c>
      <c r="O54" s="24">
        <f t="shared" si="68"/>
        <v>370.9</v>
      </c>
      <c r="P54" s="66">
        <v>0</v>
      </c>
      <c r="Q54" s="70">
        <f t="shared" si="2"/>
        <v>1</v>
      </c>
      <c r="R54" s="70">
        <f t="shared" si="3"/>
        <v>1</v>
      </c>
    </row>
    <row r="55" spans="1:18" ht="52.5" customHeight="1" x14ac:dyDescent="0.25">
      <c r="A55" s="50" t="s">
        <v>127</v>
      </c>
      <c r="B55" s="36" t="s">
        <v>102</v>
      </c>
      <c r="C55" s="23" t="s">
        <v>10</v>
      </c>
      <c r="D55" s="23" t="s">
        <v>9</v>
      </c>
      <c r="E55" s="24">
        <f t="shared" si="69"/>
        <v>712.2</v>
      </c>
      <c r="F55" s="66">
        <v>0</v>
      </c>
      <c r="G55" s="39">
        <f>445.1+267.1</f>
        <v>712.2</v>
      </c>
      <c r="H55" s="64">
        <v>0</v>
      </c>
      <c r="I55" s="24">
        <f t="shared" si="70"/>
        <v>712.1</v>
      </c>
      <c r="J55" s="66">
        <v>0</v>
      </c>
      <c r="K55" s="24">
        <v>712.1</v>
      </c>
      <c r="L55" s="66">
        <v>0</v>
      </c>
      <c r="M55" s="24">
        <f t="shared" si="71"/>
        <v>712.1</v>
      </c>
      <c r="N55" s="66">
        <v>0</v>
      </c>
      <c r="O55" s="24">
        <f t="shared" si="68"/>
        <v>712.1</v>
      </c>
      <c r="P55" s="66">
        <v>0</v>
      </c>
      <c r="Q55" s="70">
        <f t="shared" si="2"/>
        <v>0.99985959000280822</v>
      </c>
      <c r="R55" s="70">
        <f t="shared" si="3"/>
        <v>0.99985959000280822</v>
      </c>
    </row>
    <row r="56" spans="1:18" ht="52.5" customHeight="1" x14ac:dyDescent="0.25">
      <c r="A56" s="50" t="s">
        <v>128</v>
      </c>
      <c r="B56" s="36" t="s">
        <v>93</v>
      </c>
      <c r="C56" s="23" t="s">
        <v>10</v>
      </c>
      <c r="D56" s="23" t="s">
        <v>9</v>
      </c>
      <c r="E56" s="24">
        <f t="shared" ref="E56:E57" si="72">F56+G56+H56</f>
        <v>89</v>
      </c>
      <c r="F56" s="66">
        <v>0</v>
      </c>
      <c r="G56" s="39">
        <v>89</v>
      </c>
      <c r="H56" s="64">
        <v>0</v>
      </c>
      <c r="I56" s="24">
        <f t="shared" ref="I56:I57" si="73">K56+L56+J56</f>
        <v>89</v>
      </c>
      <c r="J56" s="66">
        <v>0</v>
      </c>
      <c r="K56" s="24">
        <v>89</v>
      </c>
      <c r="L56" s="66">
        <v>0</v>
      </c>
      <c r="M56" s="24">
        <f t="shared" ref="M56:M57" si="74">N56+O56+P56</f>
        <v>89</v>
      </c>
      <c r="N56" s="66">
        <v>0</v>
      </c>
      <c r="O56" s="24">
        <f t="shared" ref="O56:O57" si="75">K56</f>
        <v>89</v>
      </c>
      <c r="P56" s="66">
        <v>0</v>
      </c>
      <c r="Q56" s="70">
        <f t="shared" si="2"/>
        <v>1</v>
      </c>
      <c r="R56" s="70">
        <f t="shared" si="3"/>
        <v>1</v>
      </c>
    </row>
    <row r="57" spans="1:18" ht="52.5" customHeight="1" x14ac:dyDescent="0.25">
      <c r="A57" s="50" t="s">
        <v>129</v>
      </c>
      <c r="B57" s="36" t="s">
        <v>116</v>
      </c>
      <c r="C57" s="23" t="s">
        <v>10</v>
      </c>
      <c r="D57" s="23" t="s">
        <v>9</v>
      </c>
      <c r="E57" s="24">
        <f t="shared" si="72"/>
        <v>207.7</v>
      </c>
      <c r="F57" s="66">
        <v>0</v>
      </c>
      <c r="G57" s="39">
        <v>207.7</v>
      </c>
      <c r="H57" s="64">
        <v>0</v>
      </c>
      <c r="I57" s="24">
        <f t="shared" si="73"/>
        <v>207.5</v>
      </c>
      <c r="J57" s="66">
        <v>0</v>
      </c>
      <c r="K57" s="24">
        <v>207.5</v>
      </c>
      <c r="L57" s="66">
        <v>0</v>
      </c>
      <c r="M57" s="24">
        <f t="shared" si="74"/>
        <v>207.5</v>
      </c>
      <c r="N57" s="66">
        <v>0</v>
      </c>
      <c r="O57" s="24">
        <f t="shared" si="75"/>
        <v>207.5</v>
      </c>
      <c r="P57" s="66">
        <v>0</v>
      </c>
      <c r="Q57" s="70">
        <f t="shared" si="2"/>
        <v>0.99903707270101116</v>
      </c>
      <c r="R57" s="70">
        <f t="shared" si="3"/>
        <v>0.99903707270101116</v>
      </c>
    </row>
    <row r="58" spans="1:18" ht="34.5" customHeight="1" x14ac:dyDescent="0.25">
      <c r="A58" s="51">
        <v>5</v>
      </c>
      <c r="B58" s="103" t="s">
        <v>130</v>
      </c>
      <c r="C58" s="103"/>
      <c r="D58" s="103"/>
      <c r="E58" s="26">
        <f>E59</f>
        <v>1924.2</v>
      </c>
      <c r="F58" s="26">
        <f t="shared" ref="F58" si="76">F59</f>
        <v>0</v>
      </c>
      <c r="G58" s="26">
        <f t="shared" ref="G58" si="77">G59</f>
        <v>1924.2</v>
      </c>
      <c r="H58" s="26">
        <f t="shared" ref="H58" si="78">H59</f>
        <v>0</v>
      </c>
      <c r="I58" s="26">
        <f t="shared" ref="I58" si="79">I59</f>
        <v>1924.2</v>
      </c>
      <c r="J58" s="26">
        <f t="shared" ref="J58" si="80">J59</f>
        <v>0</v>
      </c>
      <c r="K58" s="26">
        <f t="shared" ref="K58" si="81">K59</f>
        <v>1924.2</v>
      </c>
      <c r="L58" s="26">
        <f t="shared" ref="L58" si="82">L59</f>
        <v>0</v>
      </c>
      <c r="M58" s="26">
        <f t="shared" ref="M58" si="83">M59</f>
        <v>1924.2</v>
      </c>
      <c r="N58" s="26">
        <f t="shared" ref="N58" si="84">N59</f>
        <v>0</v>
      </c>
      <c r="O58" s="26">
        <f t="shared" ref="O58" si="85">O59</f>
        <v>1924.2</v>
      </c>
      <c r="P58" s="26">
        <f t="shared" ref="P58" si="86">P59</f>
        <v>0</v>
      </c>
      <c r="Q58" s="30">
        <f t="shared" si="2"/>
        <v>1</v>
      </c>
      <c r="R58" s="30">
        <f t="shared" si="3"/>
        <v>1</v>
      </c>
    </row>
    <row r="59" spans="1:18" ht="39" customHeight="1" x14ac:dyDescent="0.25">
      <c r="A59" s="50" t="s">
        <v>70</v>
      </c>
      <c r="B59" s="106" t="s">
        <v>131</v>
      </c>
      <c r="C59" s="106"/>
      <c r="D59" s="106"/>
      <c r="E59" s="26">
        <f>SUM(E60)</f>
        <v>1924.2</v>
      </c>
      <c r="F59" s="26">
        <f t="shared" ref="F59:P59" si="87">SUM(F60)</f>
        <v>0</v>
      </c>
      <c r="G59" s="26">
        <f t="shared" si="87"/>
        <v>1924.2</v>
      </c>
      <c r="H59" s="26">
        <f t="shared" si="87"/>
        <v>0</v>
      </c>
      <c r="I59" s="26">
        <f t="shared" si="87"/>
        <v>1924.2</v>
      </c>
      <c r="J59" s="26">
        <f t="shared" si="87"/>
        <v>0</v>
      </c>
      <c r="K59" s="26">
        <f t="shared" si="87"/>
        <v>1924.2</v>
      </c>
      <c r="L59" s="26">
        <f t="shared" si="87"/>
        <v>0</v>
      </c>
      <c r="M59" s="26">
        <f t="shared" si="87"/>
        <v>1924.2</v>
      </c>
      <c r="N59" s="26">
        <f t="shared" si="87"/>
        <v>0</v>
      </c>
      <c r="O59" s="26">
        <f t="shared" si="87"/>
        <v>1924.2</v>
      </c>
      <c r="P59" s="26">
        <f t="shared" si="87"/>
        <v>0</v>
      </c>
      <c r="Q59" s="30">
        <f t="shared" si="2"/>
        <v>1</v>
      </c>
      <c r="R59" s="30">
        <f t="shared" si="3"/>
        <v>1</v>
      </c>
    </row>
    <row r="60" spans="1:18" ht="54.75" customHeight="1" x14ac:dyDescent="0.25">
      <c r="A60" s="50" t="s">
        <v>132</v>
      </c>
      <c r="B60" s="36" t="s">
        <v>133</v>
      </c>
      <c r="C60" s="23" t="s">
        <v>10</v>
      </c>
      <c r="D60" s="23" t="s">
        <v>9</v>
      </c>
      <c r="E60" s="24">
        <f>F60+G60+H60</f>
        <v>1924.2</v>
      </c>
      <c r="F60" s="38">
        <v>0</v>
      </c>
      <c r="G60" s="38">
        <v>1924.2</v>
      </c>
      <c r="H60" s="64">
        <v>0</v>
      </c>
      <c r="I60" s="24">
        <f>J60+K60+L60</f>
        <v>1924.2</v>
      </c>
      <c r="J60" s="66">
        <v>0</v>
      </c>
      <c r="K60" s="24">
        <v>1924.2</v>
      </c>
      <c r="L60" s="66">
        <v>0</v>
      </c>
      <c r="M60" s="24">
        <f>N60+O60+P60</f>
        <v>1924.2</v>
      </c>
      <c r="N60" s="66">
        <v>0</v>
      </c>
      <c r="O60" s="24">
        <f>K60</f>
        <v>1924.2</v>
      </c>
      <c r="P60" s="66">
        <v>0</v>
      </c>
      <c r="Q60" s="70">
        <f t="shared" si="2"/>
        <v>1</v>
      </c>
      <c r="R60" s="70">
        <f t="shared" si="3"/>
        <v>1</v>
      </c>
    </row>
    <row r="61" spans="1:18" ht="36" customHeight="1" x14ac:dyDescent="0.25">
      <c r="A61" s="52">
        <v>6</v>
      </c>
      <c r="B61" s="105" t="s">
        <v>45</v>
      </c>
      <c r="C61" s="105"/>
      <c r="D61" s="105"/>
      <c r="E61" s="26">
        <f>SUM(E62)</f>
        <v>6246</v>
      </c>
      <c r="F61" s="26">
        <f t="shared" ref="F61:P61" si="88">SUM(F62)</f>
        <v>0</v>
      </c>
      <c r="G61" s="26">
        <f t="shared" si="88"/>
        <v>6246</v>
      </c>
      <c r="H61" s="26">
        <f t="shared" si="88"/>
        <v>0</v>
      </c>
      <c r="I61" s="26">
        <f t="shared" si="88"/>
        <v>6246</v>
      </c>
      <c r="J61" s="26">
        <f t="shared" si="88"/>
        <v>0</v>
      </c>
      <c r="K61" s="26">
        <f t="shared" si="88"/>
        <v>6246</v>
      </c>
      <c r="L61" s="26">
        <f t="shared" si="88"/>
        <v>0</v>
      </c>
      <c r="M61" s="26">
        <f t="shared" si="88"/>
        <v>6246</v>
      </c>
      <c r="N61" s="26">
        <f t="shared" si="88"/>
        <v>0</v>
      </c>
      <c r="O61" s="26">
        <f t="shared" si="88"/>
        <v>6246</v>
      </c>
      <c r="P61" s="26">
        <f t="shared" si="88"/>
        <v>0</v>
      </c>
      <c r="Q61" s="30">
        <f t="shared" si="2"/>
        <v>1</v>
      </c>
      <c r="R61" s="30">
        <f t="shared" si="3"/>
        <v>1</v>
      </c>
    </row>
    <row r="62" spans="1:18" ht="50.25" customHeight="1" x14ac:dyDescent="0.25">
      <c r="A62" s="50" t="s">
        <v>135</v>
      </c>
      <c r="B62" s="41" t="s">
        <v>134</v>
      </c>
      <c r="C62" s="42" t="s">
        <v>10</v>
      </c>
      <c r="D62" s="37" t="s">
        <v>10</v>
      </c>
      <c r="E62" s="24">
        <f>F62+G62+H62</f>
        <v>6246</v>
      </c>
      <c r="F62" s="44">
        <v>0</v>
      </c>
      <c r="G62" s="53">
        <v>6246</v>
      </c>
      <c r="H62" s="65">
        <v>0</v>
      </c>
      <c r="I62" s="27">
        <f>J62+K62+L62</f>
        <v>6246</v>
      </c>
      <c r="J62" s="27">
        <v>0</v>
      </c>
      <c r="K62" s="27">
        <v>6246</v>
      </c>
      <c r="L62" s="27">
        <v>0</v>
      </c>
      <c r="M62" s="27">
        <f>N62+O62+P62</f>
        <v>6246</v>
      </c>
      <c r="N62" s="27">
        <v>0</v>
      </c>
      <c r="O62" s="27">
        <f>K62</f>
        <v>6246</v>
      </c>
      <c r="P62" s="27">
        <v>0</v>
      </c>
      <c r="Q62" s="70">
        <f t="shared" si="2"/>
        <v>1</v>
      </c>
      <c r="R62" s="70">
        <f t="shared" si="3"/>
        <v>1</v>
      </c>
    </row>
    <row r="63" spans="1:18" ht="36" customHeight="1" x14ac:dyDescent="0.25">
      <c r="A63" s="52" t="s">
        <v>71</v>
      </c>
      <c r="B63" s="105" t="s">
        <v>136</v>
      </c>
      <c r="C63" s="105"/>
      <c r="D63" s="105"/>
      <c r="E63" s="26">
        <f>SUM(E64)</f>
        <v>57430.3</v>
      </c>
      <c r="F63" s="26">
        <f t="shared" ref="F63:P63" si="89">SUM(F64)</f>
        <v>0</v>
      </c>
      <c r="G63" s="26">
        <f t="shared" si="89"/>
        <v>57430.3</v>
      </c>
      <c r="H63" s="26">
        <f t="shared" si="89"/>
        <v>0</v>
      </c>
      <c r="I63" s="26">
        <f t="shared" si="89"/>
        <v>0</v>
      </c>
      <c r="J63" s="26">
        <f t="shared" si="89"/>
        <v>0</v>
      </c>
      <c r="K63" s="26">
        <f t="shared" si="89"/>
        <v>0</v>
      </c>
      <c r="L63" s="26">
        <f t="shared" si="89"/>
        <v>0</v>
      </c>
      <c r="M63" s="26">
        <f t="shared" si="89"/>
        <v>0</v>
      </c>
      <c r="N63" s="26">
        <f t="shared" si="89"/>
        <v>0</v>
      </c>
      <c r="O63" s="26">
        <f t="shared" si="89"/>
        <v>0</v>
      </c>
      <c r="P63" s="26">
        <f t="shared" si="89"/>
        <v>0</v>
      </c>
      <c r="Q63" s="30">
        <f t="shared" si="2"/>
        <v>0</v>
      </c>
      <c r="R63" s="30">
        <f t="shared" si="3"/>
        <v>0</v>
      </c>
    </row>
    <row r="64" spans="1:18" ht="48" customHeight="1" x14ac:dyDescent="0.25">
      <c r="A64" s="50" t="s">
        <v>138</v>
      </c>
      <c r="B64" s="43" t="s">
        <v>137</v>
      </c>
      <c r="C64" s="37" t="s">
        <v>10</v>
      </c>
      <c r="D64" s="37" t="s">
        <v>10</v>
      </c>
      <c r="E64" s="24">
        <f t="shared" ref="E64" si="90">F64+G64+H64</f>
        <v>57430.3</v>
      </c>
      <c r="F64" s="45">
        <v>0</v>
      </c>
      <c r="G64" s="40">
        <v>57430.3</v>
      </c>
      <c r="H64" s="64">
        <v>0</v>
      </c>
      <c r="I64" s="32">
        <f t="shared" ref="I64" si="91">J64+K64+L64</f>
        <v>0</v>
      </c>
      <c r="J64" s="24">
        <v>0</v>
      </c>
      <c r="K64" s="24">
        <v>0</v>
      </c>
      <c r="L64" s="24">
        <v>0</v>
      </c>
      <c r="M64" s="32">
        <f t="shared" ref="M64" si="92">N64+O64+P64</f>
        <v>0</v>
      </c>
      <c r="N64" s="24">
        <v>0</v>
      </c>
      <c r="O64" s="27">
        <v>0</v>
      </c>
      <c r="P64" s="24">
        <v>0</v>
      </c>
      <c r="Q64" s="70">
        <f t="shared" si="2"/>
        <v>0</v>
      </c>
      <c r="R64" s="70">
        <f t="shared" si="3"/>
        <v>0</v>
      </c>
    </row>
    <row r="65" spans="1:18" ht="36" customHeight="1" x14ac:dyDescent="0.25">
      <c r="A65" s="52">
        <v>8</v>
      </c>
      <c r="B65" s="105" t="s">
        <v>139</v>
      </c>
      <c r="C65" s="105"/>
      <c r="D65" s="105"/>
      <c r="E65" s="26">
        <f t="shared" ref="E65:P65" si="93">SUM(E66:E66)</f>
        <v>8903.9</v>
      </c>
      <c r="F65" s="26">
        <f t="shared" si="93"/>
        <v>0</v>
      </c>
      <c r="G65" s="26">
        <f t="shared" si="93"/>
        <v>8903.9</v>
      </c>
      <c r="H65" s="26">
        <f t="shared" si="93"/>
        <v>0</v>
      </c>
      <c r="I65" s="26">
        <f t="shared" si="93"/>
        <v>0</v>
      </c>
      <c r="J65" s="26">
        <f t="shared" si="93"/>
        <v>0</v>
      </c>
      <c r="K65" s="26">
        <f t="shared" si="93"/>
        <v>0</v>
      </c>
      <c r="L65" s="26">
        <f t="shared" si="93"/>
        <v>0</v>
      </c>
      <c r="M65" s="26">
        <f t="shared" si="93"/>
        <v>0</v>
      </c>
      <c r="N65" s="26">
        <f t="shared" si="93"/>
        <v>0</v>
      </c>
      <c r="O65" s="26">
        <f t="shared" si="93"/>
        <v>0</v>
      </c>
      <c r="P65" s="26">
        <f t="shared" si="93"/>
        <v>0</v>
      </c>
      <c r="Q65" s="30">
        <f t="shared" si="2"/>
        <v>0</v>
      </c>
      <c r="R65" s="30">
        <f t="shared" si="3"/>
        <v>0</v>
      </c>
    </row>
    <row r="66" spans="1:18" ht="66.75" customHeight="1" x14ac:dyDescent="0.25">
      <c r="A66" s="50" t="s">
        <v>142</v>
      </c>
      <c r="B66" s="46" t="s">
        <v>140</v>
      </c>
      <c r="C66" s="37" t="s">
        <v>10</v>
      </c>
      <c r="D66" s="37" t="s">
        <v>141</v>
      </c>
      <c r="E66" s="24">
        <f t="shared" ref="E66" si="94">F66+G66+H66</f>
        <v>8903.9</v>
      </c>
      <c r="F66" s="45">
        <v>0</v>
      </c>
      <c r="G66" s="39">
        <v>8903.9</v>
      </c>
      <c r="H66" s="64">
        <v>0</v>
      </c>
      <c r="I66" s="27">
        <f t="shared" ref="I66" si="95">J66+K66+L66</f>
        <v>0</v>
      </c>
      <c r="J66" s="24">
        <v>0</v>
      </c>
      <c r="K66" s="24">
        <v>0</v>
      </c>
      <c r="L66" s="24">
        <v>0</v>
      </c>
      <c r="M66" s="27">
        <f t="shared" ref="M66" si="96">N66+O66+P66</f>
        <v>0</v>
      </c>
      <c r="N66" s="24">
        <v>0</v>
      </c>
      <c r="O66" s="27">
        <v>0</v>
      </c>
      <c r="P66" s="24">
        <v>0</v>
      </c>
      <c r="Q66" s="70">
        <f t="shared" si="2"/>
        <v>0</v>
      </c>
      <c r="R66" s="70">
        <f t="shared" si="3"/>
        <v>0</v>
      </c>
    </row>
    <row r="67" spans="1:18" ht="15.75" customHeight="1" x14ac:dyDescent="0.25">
      <c r="A67" s="54"/>
      <c r="B67" s="104" t="s">
        <v>28</v>
      </c>
      <c r="C67" s="104"/>
      <c r="D67" s="104"/>
      <c r="E67" s="33">
        <f t="shared" ref="E67:P67" si="97">E43+E29+E24+E6+E58+E61+E63+E65</f>
        <v>207945.80000000002</v>
      </c>
      <c r="F67" s="33">
        <f t="shared" si="97"/>
        <v>47054.899999999994</v>
      </c>
      <c r="G67" s="33">
        <f t="shared" si="97"/>
        <v>160890.9</v>
      </c>
      <c r="H67" s="33">
        <f t="shared" si="97"/>
        <v>0</v>
      </c>
      <c r="I67" s="33">
        <f t="shared" si="97"/>
        <v>140626.80000000002</v>
      </c>
      <c r="J67" s="33">
        <f t="shared" si="97"/>
        <v>46277.7</v>
      </c>
      <c r="K67" s="33">
        <f t="shared" si="97"/>
        <v>94349.099999999991</v>
      </c>
      <c r="L67" s="33">
        <f t="shared" si="97"/>
        <v>0</v>
      </c>
      <c r="M67" s="33">
        <f t="shared" si="97"/>
        <v>140626.80000000002</v>
      </c>
      <c r="N67" s="33">
        <f t="shared" si="97"/>
        <v>46277.7</v>
      </c>
      <c r="O67" s="33">
        <f t="shared" si="97"/>
        <v>94349.099999999991</v>
      </c>
      <c r="P67" s="33">
        <f t="shared" si="97"/>
        <v>0</v>
      </c>
      <c r="Q67" s="30">
        <f t="shared" si="2"/>
        <v>0.67626660408625716</v>
      </c>
      <c r="R67" s="30">
        <f t="shared" si="3"/>
        <v>0.67626660408625716</v>
      </c>
    </row>
    <row r="70" spans="1:18" x14ac:dyDescent="0.25">
      <c r="E70" s="28"/>
      <c r="I70" s="55"/>
    </row>
  </sheetData>
  <mergeCells count="25">
    <mergeCell ref="B6:D6"/>
    <mergeCell ref="B67:D67"/>
    <mergeCell ref="B24:D24"/>
    <mergeCell ref="B29:D29"/>
    <mergeCell ref="B43:D43"/>
    <mergeCell ref="B61:D61"/>
    <mergeCell ref="B25:D25"/>
    <mergeCell ref="B27:D27"/>
    <mergeCell ref="B30:D30"/>
    <mergeCell ref="B58:D58"/>
    <mergeCell ref="B59:D59"/>
    <mergeCell ref="B63:D63"/>
    <mergeCell ref="B65:D65"/>
    <mergeCell ref="B41:D41"/>
    <mergeCell ref="A1:R1"/>
    <mergeCell ref="A2:R2"/>
    <mergeCell ref="A3:A4"/>
    <mergeCell ref="B3:B4"/>
    <mergeCell ref="C3:C4"/>
    <mergeCell ref="D3:D4"/>
    <mergeCell ref="E3:H3"/>
    <mergeCell ref="I3:L3"/>
    <mergeCell ref="M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31" orientation="landscape" r:id="rId1"/>
  <rowBreaks count="1" manualBreakCount="1">
    <brk id="40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3"/>
  <sheetViews>
    <sheetView view="pageBreakPreview" topLeftCell="A11" zoomScale="90" zoomScaleNormal="100" zoomScaleSheetLayoutView="90" workbookViewId="0">
      <selection activeCell="I16" sqref="I16"/>
    </sheetView>
  </sheetViews>
  <sheetFormatPr defaultRowHeight="15.75" x14ac:dyDescent="0.25"/>
  <cols>
    <col min="1" max="1" width="11.140625" style="1" customWidth="1"/>
    <col min="2" max="2" width="40" style="1" customWidth="1"/>
    <col min="3" max="3" width="14" style="1" hidden="1" customWidth="1"/>
    <col min="4" max="4" width="11.42578125" style="1" hidden="1" customWidth="1"/>
    <col min="5" max="5" width="25.140625" style="1" customWidth="1"/>
    <col min="6" max="6" width="18.140625" style="1" customWidth="1"/>
    <col min="7" max="7" width="17.140625" style="1" customWidth="1"/>
    <col min="8" max="8" width="19.5703125" style="1" customWidth="1"/>
    <col min="9" max="9" width="21.7109375" style="1" customWidth="1"/>
    <col min="10" max="10" width="14.7109375" style="1" customWidth="1"/>
    <col min="11" max="11" width="14.140625" style="1" customWidth="1"/>
    <col min="12" max="12" width="15.710937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09" t="str">
        <f>'МП Коммунальная инфр'!A1:R1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3" ht="24" customHeight="1" x14ac:dyDescent="0.25">
      <c r="A2" s="109" t="s">
        <v>177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24" customHeight="1" x14ac:dyDescent="0.25">
      <c r="A3" s="110" t="s">
        <v>11</v>
      </c>
      <c r="B3" s="110" t="s">
        <v>12</v>
      </c>
      <c r="C3" s="111" t="s">
        <v>13</v>
      </c>
      <c r="D3" s="112"/>
      <c r="E3" s="110" t="s">
        <v>14</v>
      </c>
      <c r="F3" s="110" t="s">
        <v>15</v>
      </c>
      <c r="G3" s="110" t="s">
        <v>16</v>
      </c>
      <c r="H3" s="110" t="s">
        <v>17</v>
      </c>
      <c r="I3" s="113" t="s">
        <v>147</v>
      </c>
      <c r="J3" s="113" t="s">
        <v>18</v>
      </c>
      <c r="K3" s="110" t="s">
        <v>19</v>
      </c>
      <c r="L3" s="110"/>
      <c r="M3" s="110"/>
    </row>
    <row r="4" spans="1:13" ht="15" customHeight="1" x14ac:dyDescent="0.25">
      <c r="A4" s="110"/>
      <c r="B4" s="110"/>
      <c r="C4" s="113" t="s">
        <v>20</v>
      </c>
      <c r="D4" s="113" t="s">
        <v>21</v>
      </c>
      <c r="E4" s="110"/>
      <c r="F4" s="110"/>
      <c r="G4" s="110"/>
      <c r="H4" s="110"/>
      <c r="I4" s="114"/>
      <c r="J4" s="114"/>
      <c r="K4" s="110" t="s">
        <v>22</v>
      </c>
      <c r="L4" s="113" t="s">
        <v>23</v>
      </c>
      <c r="M4" s="110" t="s">
        <v>24</v>
      </c>
    </row>
    <row r="5" spans="1:13" ht="31.5" customHeight="1" x14ac:dyDescent="0.25">
      <c r="A5" s="110"/>
      <c r="B5" s="110"/>
      <c r="C5" s="115"/>
      <c r="D5" s="115"/>
      <c r="E5" s="110"/>
      <c r="F5" s="110"/>
      <c r="G5" s="110"/>
      <c r="H5" s="110"/>
      <c r="I5" s="115"/>
      <c r="J5" s="115"/>
      <c r="K5" s="110"/>
      <c r="L5" s="115"/>
      <c r="M5" s="110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21" customFormat="1" ht="24.75" customHeight="1" x14ac:dyDescent="0.25">
      <c r="A7" s="10">
        <v>1</v>
      </c>
      <c r="B7" s="123" t="s">
        <v>151</v>
      </c>
      <c r="C7" s="124"/>
      <c r="D7" s="124"/>
      <c r="E7" s="124"/>
      <c r="F7" s="125"/>
      <c r="G7" s="10"/>
      <c r="H7" s="10"/>
      <c r="I7" s="10"/>
      <c r="J7" s="10"/>
      <c r="K7" s="10"/>
      <c r="L7" s="10"/>
      <c r="M7" s="10"/>
    </row>
    <row r="8" spans="1:13" s="21" customFormat="1" ht="66" customHeight="1" x14ac:dyDescent="0.25">
      <c r="A8" s="61" t="s">
        <v>48</v>
      </c>
      <c r="B8" s="12" t="s">
        <v>181</v>
      </c>
      <c r="C8" s="10"/>
      <c r="D8" s="10"/>
      <c r="E8" s="10" t="s">
        <v>156</v>
      </c>
      <c r="F8" s="10" t="s">
        <v>157</v>
      </c>
      <c r="G8" s="10" t="s">
        <v>1</v>
      </c>
      <c r="H8" s="82">
        <v>45250</v>
      </c>
      <c r="I8" s="3">
        <v>13900000</v>
      </c>
      <c r="J8" s="79"/>
      <c r="K8" s="79">
        <f t="shared" ref="K8" si="1">M8</f>
        <v>13900</v>
      </c>
      <c r="L8" s="79"/>
      <c r="M8" s="79">
        <f>'МП Коммунальная инфр'!I40</f>
        <v>13900</v>
      </c>
    </row>
    <row r="9" spans="1:13" s="21" customFormat="1" ht="66" customHeight="1" x14ac:dyDescent="0.25">
      <c r="A9" s="61" t="s">
        <v>49</v>
      </c>
      <c r="B9" s="86" t="s">
        <v>92</v>
      </c>
      <c r="C9" s="10"/>
      <c r="D9" s="10"/>
      <c r="E9" s="84" t="s">
        <v>173</v>
      </c>
      <c r="F9" s="84" t="s">
        <v>161</v>
      </c>
      <c r="G9" s="84" t="s">
        <v>1</v>
      </c>
      <c r="H9" s="73">
        <v>44895</v>
      </c>
      <c r="I9" s="90">
        <v>3795794</v>
      </c>
      <c r="J9" s="78"/>
      <c r="K9" s="78">
        <f>M9</f>
        <v>3795.8</v>
      </c>
      <c r="L9" s="78"/>
      <c r="M9" s="78">
        <f>'МП Коммунальная инфр'!I32</f>
        <v>3795.8</v>
      </c>
    </row>
    <row r="10" spans="1:13" s="21" customFormat="1" ht="78.75" customHeight="1" x14ac:dyDescent="0.25">
      <c r="A10" s="61" t="s">
        <v>50</v>
      </c>
      <c r="B10" s="12" t="s">
        <v>159</v>
      </c>
      <c r="C10" s="10"/>
      <c r="D10" s="10"/>
      <c r="E10" s="57" t="s">
        <v>158</v>
      </c>
      <c r="F10" s="57" t="s">
        <v>157</v>
      </c>
      <c r="G10" s="57" t="s">
        <v>1</v>
      </c>
      <c r="H10" s="58">
        <v>45229</v>
      </c>
      <c r="I10" s="59">
        <v>1500000</v>
      </c>
      <c r="J10" s="79"/>
      <c r="K10" s="79">
        <f>M10</f>
        <v>1500</v>
      </c>
      <c r="L10" s="79"/>
      <c r="M10" s="79">
        <f>'МП Коммунальная инфр'!I33</f>
        <v>1500</v>
      </c>
    </row>
    <row r="11" spans="1:13" s="21" customFormat="1" ht="64.5" customHeight="1" x14ac:dyDescent="0.25">
      <c r="A11" s="61" t="s">
        <v>51</v>
      </c>
      <c r="B11" s="12" t="s">
        <v>153</v>
      </c>
      <c r="C11" s="10"/>
      <c r="D11" s="10"/>
      <c r="E11" s="128" t="s">
        <v>154</v>
      </c>
      <c r="F11" s="128" t="s">
        <v>155</v>
      </c>
      <c r="G11" s="128" t="s">
        <v>1</v>
      </c>
      <c r="H11" s="126">
        <v>44982</v>
      </c>
      <c r="I11" s="116">
        <v>1809600</v>
      </c>
      <c r="J11" s="79"/>
      <c r="K11" s="79">
        <f>M11</f>
        <v>652.20000000000005</v>
      </c>
      <c r="L11" s="79"/>
      <c r="M11" s="79">
        <v>652.20000000000005</v>
      </c>
    </row>
    <row r="12" spans="1:13" s="21" customFormat="1" ht="64.5" customHeight="1" x14ac:dyDescent="0.25">
      <c r="A12" s="61" t="s">
        <v>52</v>
      </c>
      <c r="B12" s="12" t="s">
        <v>152</v>
      </c>
      <c r="C12" s="10"/>
      <c r="D12" s="10"/>
      <c r="E12" s="127"/>
      <c r="F12" s="127"/>
      <c r="G12" s="127"/>
      <c r="H12" s="127"/>
      <c r="I12" s="117"/>
      <c r="J12" s="79"/>
      <c r="K12" s="79">
        <f>M12</f>
        <v>868.6</v>
      </c>
      <c r="L12" s="79"/>
      <c r="M12" s="79">
        <v>868.6</v>
      </c>
    </row>
    <row r="13" spans="1:13" s="21" customFormat="1" ht="64.5" customHeight="1" x14ac:dyDescent="0.25">
      <c r="A13" s="61" t="s">
        <v>53</v>
      </c>
      <c r="B13" s="12" t="s">
        <v>179</v>
      </c>
      <c r="C13" s="10"/>
      <c r="D13" s="10"/>
      <c r="E13" s="85" t="s">
        <v>160</v>
      </c>
      <c r="F13" s="10" t="s">
        <v>157</v>
      </c>
      <c r="G13" s="85" t="s">
        <v>1</v>
      </c>
      <c r="H13" s="80">
        <v>45250</v>
      </c>
      <c r="I13" s="81">
        <v>19900000</v>
      </c>
      <c r="J13" s="79"/>
      <c r="K13" s="83">
        <f t="shared" ref="K13:K18" si="2">M13</f>
        <v>19900</v>
      </c>
      <c r="L13" s="79"/>
      <c r="M13" s="83">
        <f>'МП Коммунальная инфр'!I38</f>
        <v>19900</v>
      </c>
    </row>
    <row r="14" spans="1:13" s="21" customFormat="1" ht="64.5" customHeight="1" x14ac:dyDescent="0.25">
      <c r="A14" s="61" t="s">
        <v>54</v>
      </c>
      <c r="B14" s="12" t="s">
        <v>180</v>
      </c>
      <c r="C14" s="10"/>
      <c r="D14" s="10"/>
      <c r="E14" s="98" t="s">
        <v>190</v>
      </c>
      <c r="F14" s="97" t="s">
        <v>141</v>
      </c>
      <c r="G14" s="98" t="s">
        <v>1</v>
      </c>
      <c r="H14" s="80">
        <v>45198</v>
      </c>
      <c r="I14" s="96">
        <v>563200</v>
      </c>
      <c r="J14" s="79"/>
      <c r="K14" s="83">
        <f t="shared" si="2"/>
        <v>563.20000000000005</v>
      </c>
      <c r="L14" s="79"/>
      <c r="M14" s="83">
        <f>'МП Коммунальная инфр'!I39</f>
        <v>563.20000000000005</v>
      </c>
    </row>
    <row r="15" spans="1:13" s="21" customFormat="1" ht="64.5" customHeight="1" x14ac:dyDescent="0.25">
      <c r="A15" s="61" t="s">
        <v>55</v>
      </c>
      <c r="B15" s="12" t="s">
        <v>178</v>
      </c>
      <c r="C15" s="10"/>
      <c r="D15" s="10"/>
      <c r="E15" s="10" t="s">
        <v>163</v>
      </c>
      <c r="F15" s="10" t="s">
        <v>157</v>
      </c>
      <c r="G15" s="10" t="s">
        <v>1</v>
      </c>
      <c r="H15" s="82">
        <v>45250</v>
      </c>
      <c r="I15" s="83">
        <v>12600000</v>
      </c>
      <c r="J15" s="79"/>
      <c r="K15" s="83">
        <f t="shared" si="2"/>
        <v>12600</v>
      </c>
      <c r="L15" s="79"/>
      <c r="M15" s="83">
        <f>'МП Коммунальная инфр'!I37</f>
        <v>12600</v>
      </c>
    </row>
    <row r="16" spans="1:13" s="21" customFormat="1" ht="101.25" customHeight="1" x14ac:dyDescent="0.25">
      <c r="A16" s="61" t="s">
        <v>56</v>
      </c>
      <c r="B16" s="12" t="s">
        <v>107</v>
      </c>
      <c r="C16" s="10"/>
      <c r="D16" s="10"/>
      <c r="E16" s="84" t="s">
        <v>164</v>
      </c>
      <c r="F16" s="84" t="s">
        <v>141</v>
      </c>
      <c r="G16" s="84" t="s">
        <v>1</v>
      </c>
      <c r="H16" s="60">
        <v>45122</v>
      </c>
      <c r="I16" s="90">
        <v>1275709.8400000001</v>
      </c>
      <c r="J16" s="79"/>
      <c r="K16" s="83">
        <f t="shared" si="2"/>
        <v>1275.7</v>
      </c>
      <c r="L16" s="79"/>
      <c r="M16" s="83">
        <f>'МП Коммунальная инфр'!I35</f>
        <v>1275.7</v>
      </c>
    </row>
    <row r="17" spans="1:13" s="21" customFormat="1" ht="101.25" customHeight="1" x14ac:dyDescent="0.25">
      <c r="A17" s="61" t="s">
        <v>57</v>
      </c>
      <c r="B17" s="12" t="s">
        <v>166</v>
      </c>
      <c r="C17" s="10"/>
      <c r="D17" s="10"/>
      <c r="E17" s="84" t="s">
        <v>167</v>
      </c>
      <c r="F17" s="84" t="s">
        <v>168</v>
      </c>
      <c r="G17" s="84" t="s">
        <v>1</v>
      </c>
      <c r="H17" s="60">
        <v>45180</v>
      </c>
      <c r="I17" s="90">
        <v>852000</v>
      </c>
      <c r="J17" s="79"/>
      <c r="K17" s="83">
        <f t="shared" si="2"/>
        <v>852</v>
      </c>
      <c r="L17" s="79"/>
      <c r="M17" s="83">
        <f>'МП Коммунальная инфр'!I36</f>
        <v>852</v>
      </c>
    </row>
    <row r="18" spans="1:13" s="21" customFormat="1" ht="45.75" customHeight="1" x14ac:dyDescent="0.25">
      <c r="A18" s="118" t="s">
        <v>162</v>
      </c>
      <c r="B18" s="129" t="s">
        <v>169</v>
      </c>
      <c r="C18" s="10"/>
      <c r="D18" s="10"/>
      <c r="E18" s="62" t="s">
        <v>170</v>
      </c>
      <c r="F18" s="62" t="s">
        <v>171</v>
      </c>
      <c r="G18" s="107" t="s">
        <v>9</v>
      </c>
      <c r="H18" s="63">
        <v>2023</v>
      </c>
      <c r="I18" s="90">
        <v>230000</v>
      </c>
      <c r="J18" s="79"/>
      <c r="K18" s="116">
        <f t="shared" si="2"/>
        <v>266.3</v>
      </c>
      <c r="L18" s="79"/>
      <c r="M18" s="116">
        <f>'МП Коммунальная инфр'!I42</f>
        <v>266.3</v>
      </c>
    </row>
    <row r="19" spans="1:13" s="21" customFormat="1" ht="42" customHeight="1" x14ac:dyDescent="0.25">
      <c r="A19" s="119"/>
      <c r="B19" s="130"/>
      <c r="C19" s="10"/>
      <c r="D19" s="10"/>
      <c r="E19" s="62" t="s">
        <v>182</v>
      </c>
      <c r="F19" s="62" t="s">
        <v>183</v>
      </c>
      <c r="G19" s="108"/>
      <c r="H19" s="63" t="s">
        <v>184</v>
      </c>
      <c r="I19" s="90">
        <v>36300</v>
      </c>
      <c r="J19" s="79"/>
      <c r="K19" s="117"/>
      <c r="L19" s="79"/>
      <c r="M19" s="117"/>
    </row>
    <row r="20" spans="1:13" s="21" customFormat="1" ht="99" customHeight="1" x14ac:dyDescent="0.25">
      <c r="A20" s="77" t="s">
        <v>165</v>
      </c>
      <c r="B20" s="87" t="s">
        <v>185</v>
      </c>
      <c r="C20" s="10"/>
      <c r="D20" s="10"/>
      <c r="E20" s="62" t="s">
        <v>186</v>
      </c>
      <c r="F20" s="62" t="s">
        <v>187</v>
      </c>
      <c r="G20" s="88" t="s">
        <v>10</v>
      </c>
      <c r="H20" s="76">
        <v>45289</v>
      </c>
      <c r="I20" s="91">
        <v>1924200</v>
      </c>
      <c r="J20" s="79"/>
      <c r="K20" s="90">
        <f>M20</f>
        <v>1924.2</v>
      </c>
      <c r="L20" s="79"/>
      <c r="M20" s="90">
        <f>'МП Коммунальная инфр'!I60</f>
        <v>1924.2</v>
      </c>
    </row>
    <row r="21" spans="1:13" s="8" customFormat="1" ht="60.75" customHeight="1" x14ac:dyDescent="0.25">
      <c r="A21" s="5">
        <v>4</v>
      </c>
      <c r="B21" s="12" t="s">
        <v>134</v>
      </c>
      <c r="C21" s="7"/>
      <c r="D21" s="7"/>
      <c r="E21" s="5" t="s">
        <v>144</v>
      </c>
      <c r="F21" s="5" t="s">
        <v>145</v>
      </c>
      <c r="G21" s="5" t="s">
        <v>10</v>
      </c>
      <c r="H21" s="11" t="s">
        <v>146</v>
      </c>
      <c r="I21" s="92">
        <v>6246000</v>
      </c>
      <c r="J21" s="93"/>
      <c r="K21" s="94">
        <f>M21</f>
        <v>6246</v>
      </c>
      <c r="L21" s="95"/>
      <c r="M21" s="94">
        <f>'МП Коммунальная инфр'!K62</f>
        <v>6246</v>
      </c>
    </row>
    <row r="22" spans="1:13" s="8" customFormat="1" ht="78" customHeight="1" x14ac:dyDescent="0.25">
      <c r="A22" s="5">
        <v>5</v>
      </c>
      <c r="B22" s="12" t="s">
        <v>140</v>
      </c>
      <c r="C22" s="7"/>
      <c r="D22" s="7"/>
      <c r="E22" s="62" t="s">
        <v>188</v>
      </c>
      <c r="F22" s="62" t="s">
        <v>172</v>
      </c>
      <c r="G22" s="89" t="s">
        <v>141</v>
      </c>
      <c r="H22" s="11" t="s">
        <v>189</v>
      </c>
      <c r="I22" s="92">
        <v>8903851.4199999999</v>
      </c>
      <c r="J22" s="93"/>
      <c r="K22" s="94">
        <f>M22</f>
        <v>0</v>
      </c>
      <c r="L22" s="95"/>
      <c r="M22" s="94">
        <f>'МП Коммунальная инфр'!I66</f>
        <v>0</v>
      </c>
    </row>
    <row r="23" spans="1:13" ht="15" customHeight="1" x14ac:dyDescent="0.25">
      <c r="A23" s="120" t="s">
        <v>25</v>
      </c>
      <c r="B23" s="121"/>
      <c r="C23" s="121"/>
      <c r="D23" s="121"/>
      <c r="E23" s="121"/>
      <c r="F23" s="121"/>
      <c r="G23" s="121"/>
      <c r="H23" s="121"/>
      <c r="I23" s="122"/>
      <c r="J23" s="4">
        <f t="shared" ref="J23:L23" si="3">SUM(J7:J22)</f>
        <v>0</v>
      </c>
      <c r="K23" s="4">
        <f t="shared" si="3"/>
        <v>64343.999999999993</v>
      </c>
      <c r="L23" s="4">
        <f t="shared" si="3"/>
        <v>0</v>
      </c>
      <c r="M23" s="4">
        <f>SUM(M7:M22)</f>
        <v>64343.999999999993</v>
      </c>
    </row>
  </sheetData>
  <mergeCells count="29">
    <mergeCell ref="A23:I23"/>
    <mergeCell ref="J3:J5"/>
    <mergeCell ref="K3:M3"/>
    <mergeCell ref="C4:C5"/>
    <mergeCell ref="D4:D5"/>
    <mergeCell ref="K4:K5"/>
    <mergeCell ref="L4:L5"/>
    <mergeCell ref="M4:M5"/>
    <mergeCell ref="B7:F7"/>
    <mergeCell ref="I11:I12"/>
    <mergeCell ref="H11:H12"/>
    <mergeCell ref="G11:G12"/>
    <mergeCell ref="F11:F12"/>
    <mergeCell ref="E11:E12"/>
    <mergeCell ref="B18:B19"/>
    <mergeCell ref="M18:M19"/>
    <mergeCell ref="G18:G1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K18:K19"/>
    <mergeCell ref="A18:A19"/>
  </mergeCells>
  <pageMargins left="0.15748031496062992" right="0.15748031496062992" top="0.23622047244094491" bottom="0.31496062992125984" header="0.94488188976377963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09" t="s">
        <v>27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3" ht="24" customHeight="1" x14ac:dyDescent="0.25">
      <c r="A2" s="109" t="s">
        <v>34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24" customHeight="1" x14ac:dyDescent="0.25">
      <c r="A3" s="110" t="s">
        <v>11</v>
      </c>
      <c r="B3" s="110" t="s">
        <v>12</v>
      </c>
      <c r="C3" s="111" t="s">
        <v>13</v>
      </c>
      <c r="D3" s="112"/>
      <c r="E3" s="110" t="s">
        <v>14</v>
      </c>
      <c r="F3" s="110" t="s">
        <v>15</v>
      </c>
      <c r="G3" s="110" t="s">
        <v>16</v>
      </c>
      <c r="H3" s="110" t="s">
        <v>17</v>
      </c>
      <c r="I3" s="113" t="s">
        <v>26</v>
      </c>
      <c r="J3" s="113" t="s">
        <v>18</v>
      </c>
      <c r="K3" s="110" t="s">
        <v>19</v>
      </c>
      <c r="L3" s="110"/>
      <c r="M3" s="110"/>
    </row>
    <row r="4" spans="1:13" ht="15" customHeight="1" x14ac:dyDescent="0.25">
      <c r="A4" s="110"/>
      <c r="B4" s="110"/>
      <c r="C4" s="113" t="s">
        <v>20</v>
      </c>
      <c r="D4" s="113" t="s">
        <v>21</v>
      </c>
      <c r="E4" s="110"/>
      <c r="F4" s="110"/>
      <c r="G4" s="110"/>
      <c r="H4" s="110"/>
      <c r="I4" s="114"/>
      <c r="J4" s="114"/>
      <c r="K4" s="110" t="s">
        <v>22</v>
      </c>
      <c r="L4" s="113" t="s">
        <v>23</v>
      </c>
      <c r="M4" s="110" t="s">
        <v>24</v>
      </c>
    </row>
    <row r="5" spans="1:13" ht="31.5" customHeight="1" x14ac:dyDescent="0.25">
      <c r="A5" s="110"/>
      <c r="B5" s="110"/>
      <c r="C5" s="115"/>
      <c r="D5" s="115"/>
      <c r="E5" s="110"/>
      <c r="F5" s="110"/>
      <c r="G5" s="110"/>
      <c r="H5" s="110"/>
      <c r="I5" s="115"/>
      <c r="J5" s="115"/>
      <c r="K5" s="110"/>
      <c r="L5" s="115"/>
      <c r="M5" s="110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131" t="e">
        <f>#REF!</f>
        <v>#REF!</v>
      </c>
      <c r="C7" s="7"/>
      <c r="D7" s="7"/>
      <c r="E7" s="6" t="s">
        <v>29</v>
      </c>
      <c r="F7" s="13" t="s">
        <v>30</v>
      </c>
      <c r="G7" s="6" t="s">
        <v>31</v>
      </c>
      <c r="H7" s="14">
        <v>43799</v>
      </c>
      <c r="I7" s="15">
        <v>1258.55</v>
      </c>
      <c r="J7" s="16">
        <v>0</v>
      </c>
      <c r="K7" s="17">
        <f>M7</f>
        <v>170.84</v>
      </c>
      <c r="L7" s="17"/>
      <c r="M7" s="17">
        <v>170.84</v>
      </c>
    </row>
    <row r="8" spans="1:13" s="8" customFormat="1" ht="63" x14ac:dyDescent="0.25">
      <c r="A8" s="7">
        <v>2</v>
      </c>
      <c r="B8" s="132"/>
      <c r="C8" s="7"/>
      <c r="D8" s="7"/>
      <c r="E8" s="10" t="s">
        <v>32</v>
      </c>
      <c r="F8" s="10" t="s">
        <v>33</v>
      </c>
      <c r="G8" s="6" t="s">
        <v>31</v>
      </c>
      <c r="H8" s="9">
        <v>43799</v>
      </c>
      <c r="I8" s="18">
        <v>77132.95</v>
      </c>
      <c r="J8" s="3">
        <v>0</v>
      </c>
      <c r="K8" s="19">
        <f>14629.26+522.34+M8</f>
        <v>25622.15</v>
      </c>
      <c r="L8" s="19"/>
      <c r="M8" s="20">
        <f>10470.55</f>
        <v>10470.549999999999</v>
      </c>
    </row>
    <row r="9" spans="1:13" ht="15" customHeight="1" x14ac:dyDescent="0.25">
      <c r="A9" s="120" t="s">
        <v>25</v>
      </c>
      <c r="B9" s="121"/>
      <c r="C9" s="121"/>
      <c r="D9" s="121"/>
      <c r="E9" s="121"/>
      <c r="F9" s="121"/>
      <c r="G9" s="121"/>
      <c r="H9" s="121"/>
      <c r="I9" s="122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2023-12-18T12:01:31Z</cp:lastPrinted>
  <dcterms:created xsi:type="dcterms:W3CDTF">2015-07-01T06:08:23Z</dcterms:created>
  <dcterms:modified xsi:type="dcterms:W3CDTF">2024-03-26T13:57:47Z</dcterms:modified>
</cp:coreProperties>
</file>