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(2)'!$A$1:$N$39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(2)'!$A$1:$N$39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(2)'!$A$1:$N$39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(2)'!$A$1:$N$39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Строительство'!$A$1:$R$59</definedName>
    <definedName name="_xlnm.Print_Area" localSheetId="1">'МП Строительство (2)'!$A$1:$M$39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R48" i="19" l="1"/>
  <c r="Q48" i="19"/>
  <c r="K35" i="20" l="1"/>
  <c r="M35" i="20"/>
  <c r="M34" i="20"/>
  <c r="K34" i="20" s="1"/>
  <c r="M33" i="20"/>
  <c r="K33" i="20" s="1"/>
  <c r="M27" i="20"/>
  <c r="K27" i="20" s="1"/>
  <c r="M26" i="20"/>
  <c r="K26" i="20" s="1"/>
  <c r="M23" i="20"/>
  <c r="M22" i="20"/>
  <c r="K22" i="20" s="1"/>
  <c r="M21" i="20" l="1"/>
  <c r="K21" i="20" s="1"/>
  <c r="M13" i="20"/>
  <c r="K13" i="20" s="1"/>
  <c r="R18" i="19" l="1"/>
  <c r="Q18" i="19"/>
  <c r="R19" i="19"/>
  <c r="Q19" i="19"/>
  <c r="R20" i="19"/>
  <c r="Q20" i="19"/>
  <c r="R51" i="19"/>
  <c r="Q51" i="19"/>
  <c r="R52" i="19"/>
  <c r="Q52" i="19"/>
  <c r="P52" i="19"/>
  <c r="N52" i="19"/>
  <c r="K52" i="19"/>
  <c r="H52" i="19"/>
  <c r="R45" i="19"/>
  <c r="Q45" i="19"/>
  <c r="R47" i="19"/>
  <c r="Q47" i="19"/>
  <c r="N47" i="19"/>
  <c r="P47" i="19"/>
  <c r="K47" i="19"/>
  <c r="H47" i="19"/>
  <c r="Q15" i="19"/>
  <c r="P15" i="19"/>
  <c r="N15" i="19" s="1"/>
  <c r="R15" i="19" s="1"/>
  <c r="K15" i="19"/>
  <c r="M10" i="20" s="1"/>
  <c r="K10" i="20" s="1"/>
  <c r="R33" i="19"/>
  <c r="Q33" i="19"/>
  <c r="R29" i="19"/>
  <c r="Q29" i="19"/>
  <c r="N9" i="19"/>
  <c r="P9" i="19"/>
  <c r="K9" i="19"/>
  <c r="Q9" i="19" s="1"/>
  <c r="F55" i="19"/>
  <c r="G55" i="19"/>
  <c r="H55" i="19"/>
  <c r="I55" i="19"/>
  <c r="J55" i="19"/>
  <c r="K55" i="19"/>
  <c r="L55" i="19"/>
  <c r="M55" i="19"/>
  <c r="N55" i="19"/>
  <c r="O55" i="19"/>
  <c r="P55" i="19"/>
  <c r="E55" i="19"/>
  <c r="H58" i="19"/>
  <c r="E58" i="19"/>
  <c r="F19" i="19"/>
  <c r="G19" i="19"/>
  <c r="I19" i="19"/>
  <c r="J19" i="19"/>
  <c r="L19" i="19"/>
  <c r="M19" i="19"/>
  <c r="O19" i="19"/>
  <c r="P44" i="19"/>
  <c r="O44" i="19"/>
  <c r="N44" i="19" s="1"/>
  <c r="K44" i="19"/>
  <c r="H44" i="19"/>
  <c r="E44" i="19"/>
  <c r="F6" i="19"/>
  <c r="G6" i="19"/>
  <c r="I6" i="19"/>
  <c r="J6" i="19"/>
  <c r="L6" i="19"/>
  <c r="M6" i="19"/>
  <c r="O6" i="19"/>
  <c r="H17" i="19"/>
  <c r="E17" i="19"/>
  <c r="K6" i="19" l="1"/>
  <c r="N6" i="19"/>
  <c r="P6" i="19"/>
  <c r="R9" i="19"/>
  <c r="M37" i="20"/>
  <c r="K37" i="20" s="1"/>
  <c r="P56" i="19"/>
  <c r="K56" i="19"/>
  <c r="H57" i="19"/>
  <c r="E57" i="19"/>
  <c r="P43" i="19"/>
  <c r="O43" i="19"/>
  <c r="N43" i="19" s="1"/>
  <c r="K43" i="19"/>
  <c r="H43" i="19"/>
  <c r="E43" i="19"/>
  <c r="P42" i="19"/>
  <c r="O42" i="19"/>
  <c r="K42" i="19"/>
  <c r="H42" i="19"/>
  <c r="E42" i="19"/>
  <c r="P41" i="19"/>
  <c r="O41" i="19"/>
  <c r="N41" i="19" s="1"/>
  <c r="K41" i="19"/>
  <c r="H41" i="19"/>
  <c r="E41" i="19"/>
  <c r="P40" i="19"/>
  <c r="O40" i="19"/>
  <c r="K40" i="19"/>
  <c r="H40" i="19"/>
  <c r="E40" i="19"/>
  <c r="H16" i="19"/>
  <c r="E16" i="19"/>
  <c r="N40" i="19" l="1"/>
  <c r="N56" i="19"/>
  <c r="N42" i="19"/>
  <c r="J39" i="20"/>
  <c r="L39" i="20"/>
  <c r="M38" i="20"/>
  <c r="K38" i="20" s="1"/>
  <c r="M36" i="20" l="1"/>
  <c r="K36" i="20" s="1"/>
  <c r="M8" i="20" l="1"/>
  <c r="M7" i="20"/>
  <c r="K7" i="20" l="1"/>
  <c r="H56" i="19"/>
  <c r="Q56" i="19" l="1"/>
  <c r="R56" i="19"/>
  <c r="E52" i="19"/>
  <c r="E51" i="19" s="1"/>
  <c r="P51" i="19"/>
  <c r="O51" i="19"/>
  <c r="N51" i="19"/>
  <c r="M51" i="19"/>
  <c r="L51" i="19"/>
  <c r="K51" i="19"/>
  <c r="J51" i="19"/>
  <c r="I51" i="19"/>
  <c r="H51" i="19"/>
  <c r="G51" i="19"/>
  <c r="G48" i="19" s="1"/>
  <c r="F51" i="19"/>
  <c r="F49" i="19"/>
  <c r="G49" i="19"/>
  <c r="H49" i="19"/>
  <c r="H48" i="19" s="1"/>
  <c r="I49" i="19"/>
  <c r="J49" i="19"/>
  <c r="K49" i="19"/>
  <c r="L49" i="19"/>
  <c r="L48" i="19" s="1"/>
  <c r="M49" i="19"/>
  <c r="N49" i="19"/>
  <c r="O49" i="19"/>
  <c r="P49" i="19"/>
  <c r="P48" i="19" s="1"/>
  <c r="F45" i="19"/>
  <c r="G45" i="19"/>
  <c r="H45" i="19"/>
  <c r="I45" i="19"/>
  <c r="J45" i="19"/>
  <c r="K45" i="19"/>
  <c r="L45" i="19"/>
  <c r="M45" i="19"/>
  <c r="N45" i="19"/>
  <c r="O45" i="19"/>
  <c r="P45" i="19"/>
  <c r="G31" i="19"/>
  <c r="E47" i="19"/>
  <c r="E45" i="19" s="1"/>
  <c r="E46" i="19"/>
  <c r="P39" i="19"/>
  <c r="O39" i="19"/>
  <c r="K39" i="19"/>
  <c r="M32" i="20" s="1"/>
  <c r="K32" i="20" s="1"/>
  <c r="H39" i="19"/>
  <c r="E39" i="19"/>
  <c r="P38" i="19"/>
  <c r="O38" i="19"/>
  <c r="K38" i="19"/>
  <c r="M31" i="20" s="1"/>
  <c r="K31" i="20" s="1"/>
  <c r="H38" i="19"/>
  <c r="E38" i="19"/>
  <c r="P37" i="19"/>
  <c r="O37" i="19"/>
  <c r="K37" i="19"/>
  <c r="M30" i="20" s="1"/>
  <c r="K30" i="20" s="1"/>
  <c r="H37" i="19"/>
  <c r="E37" i="19"/>
  <c r="P36" i="19"/>
  <c r="O36" i="19"/>
  <c r="K36" i="19"/>
  <c r="M29" i="20" s="1"/>
  <c r="K29" i="20" s="1"/>
  <c r="H36" i="19"/>
  <c r="E36" i="19"/>
  <c r="H14" i="19"/>
  <c r="E14" i="19"/>
  <c r="H13" i="19"/>
  <c r="E13" i="19"/>
  <c r="H12" i="19"/>
  <c r="E12" i="19"/>
  <c r="G11" i="19"/>
  <c r="G10" i="19"/>
  <c r="G8" i="19"/>
  <c r="F8" i="19"/>
  <c r="O48" i="19" l="1"/>
  <c r="K48" i="19"/>
  <c r="N48" i="19"/>
  <c r="J48" i="19"/>
  <c r="F48" i="19"/>
  <c r="Q55" i="19"/>
  <c r="R55" i="19"/>
  <c r="M48" i="19"/>
  <c r="I48" i="19"/>
  <c r="N36" i="19"/>
  <c r="N39" i="19"/>
  <c r="N38" i="19"/>
  <c r="N37" i="19"/>
  <c r="M9" i="20" l="1"/>
  <c r="F53" i="19" l="1"/>
  <c r="G53" i="19"/>
  <c r="H53" i="19"/>
  <c r="I53" i="19"/>
  <c r="J53" i="19"/>
  <c r="K53" i="19"/>
  <c r="L53" i="19"/>
  <c r="M53" i="19"/>
  <c r="N53" i="19"/>
  <c r="O53" i="19"/>
  <c r="P53" i="19"/>
  <c r="E54" i="19"/>
  <c r="E53" i="19" s="1"/>
  <c r="E50" i="19"/>
  <c r="E49" i="19" s="1"/>
  <c r="E48" i="19" s="1"/>
  <c r="K24" i="19" l="1"/>
  <c r="M17" i="20" s="1"/>
  <c r="O24" i="19"/>
  <c r="P24" i="19"/>
  <c r="K25" i="19"/>
  <c r="M18" i="20" s="1"/>
  <c r="K18" i="20" s="1"/>
  <c r="O25" i="19"/>
  <c r="P25" i="19"/>
  <c r="K26" i="19"/>
  <c r="O26" i="19"/>
  <c r="P26" i="19"/>
  <c r="K27" i="19"/>
  <c r="O27" i="19"/>
  <c r="P27" i="19"/>
  <c r="K28" i="19"/>
  <c r="M19" i="20" s="1"/>
  <c r="K19" i="20" s="1"/>
  <c r="O28" i="19"/>
  <c r="P28" i="19"/>
  <c r="K29" i="19"/>
  <c r="O29" i="19"/>
  <c r="P29" i="19"/>
  <c r="K30" i="19"/>
  <c r="K23" i="20" s="1"/>
  <c r="O30" i="19"/>
  <c r="P30" i="19"/>
  <c r="K31" i="19"/>
  <c r="M24" i="20" s="1"/>
  <c r="K24" i="20" s="1"/>
  <c r="O31" i="19"/>
  <c r="P31" i="19"/>
  <c r="K32" i="19"/>
  <c r="M25" i="20" s="1"/>
  <c r="K25" i="20" s="1"/>
  <c r="O32" i="19"/>
  <c r="P32" i="19"/>
  <c r="K33" i="19"/>
  <c r="O33" i="19"/>
  <c r="P33" i="19"/>
  <c r="K34" i="19"/>
  <c r="O34" i="19"/>
  <c r="P34" i="19"/>
  <c r="K35" i="19"/>
  <c r="M28" i="20" s="1"/>
  <c r="K28" i="20" s="1"/>
  <c r="O35" i="19"/>
  <c r="P35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I18" i="19"/>
  <c r="I59" i="19" s="1"/>
  <c r="J18" i="19"/>
  <c r="J59" i="19" s="1"/>
  <c r="L18" i="19"/>
  <c r="L59" i="19" s="1"/>
  <c r="M18" i="19"/>
  <c r="M59" i="19" s="1"/>
  <c r="E56" i="19"/>
  <c r="F18" i="19"/>
  <c r="F59" i="19" s="1"/>
  <c r="G18" i="19"/>
  <c r="G59" i="19" s="1"/>
  <c r="E24" i="19"/>
  <c r="E25" i="19"/>
  <c r="E26" i="19"/>
  <c r="E27" i="19"/>
  <c r="E28" i="19"/>
  <c r="E29" i="19"/>
  <c r="E30" i="19"/>
  <c r="E31" i="19"/>
  <c r="E32" i="19"/>
  <c r="E33" i="19"/>
  <c r="E34" i="19"/>
  <c r="E35" i="19"/>
  <c r="E23" i="19"/>
  <c r="J4" i="19"/>
  <c r="M4" i="19" s="1"/>
  <c r="P4" i="19" s="1"/>
  <c r="I4" i="19"/>
  <c r="L4" i="19" s="1"/>
  <c r="O4" i="19" s="1"/>
  <c r="K17" i="20" l="1"/>
  <c r="M20" i="20"/>
  <c r="K20" i="20" s="1"/>
  <c r="N30" i="19"/>
  <c r="N26" i="19"/>
  <c r="N32" i="19"/>
  <c r="N28" i="19"/>
  <c r="N24" i="19"/>
  <c r="N34" i="19"/>
  <c r="N31" i="19"/>
  <c r="N33" i="19"/>
  <c r="N35" i="19"/>
  <c r="N25" i="19"/>
  <c r="N27" i="19"/>
  <c r="N29" i="19"/>
  <c r="G62" i="19" l="1"/>
  <c r="E20" i="19" l="1"/>
  <c r="H20" i="19"/>
  <c r="H19" i="19" s="1"/>
  <c r="K20" i="19"/>
  <c r="K19" i="19" s="1"/>
  <c r="O20" i="19"/>
  <c r="P20" i="19"/>
  <c r="P19" i="19" s="1"/>
  <c r="E21" i="19"/>
  <c r="E19" i="19" s="1"/>
  <c r="H21" i="19"/>
  <c r="K21" i="19"/>
  <c r="M14" i="20" s="1"/>
  <c r="O21" i="19"/>
  <c r="P21" i="19"/>
  <c r="E10" i="19"/>
  <c r="H10" i="19"/>
  <c r="E11" i="19"/>
  <c r="H11" i="19"/>
  <c r="E15" i="19"/>
  <c r="H15" i="19"/>
  <c r="E8" i="19"/>
  <c r="H8" i="19"/>
  <c r="H7" i="19"/>
  <c r="E7" i="19"/>
  <c r="K14" i="20" l="1"/>
  <c r="N21" i="19"/>
  <c r="N20" i="19"/>
  <c r="N19" i="19" s="1"/>
  <c r="H9" i="19" l="1"/>
  <c r="H6" i="19" s="1"/>
  <c r="O23" i="19"/>
  <c r="O22" i="19"/>
  <c r="K23" i="19"/>
  <c r="M16" i="20" s="1"/>
  <c r="K22" i="19"/>
  <c r="P23" i="19"/>
  <c r="P22" i="19"/>
  <c r="H22" i="19"/>
  <c r="H23" i="19"/>
  <c r="R6" i="19" l="1"/>
  <c r="Q6" i="19"/>
  <c r="M15" i="20"/>
  <c r="K15" i="20" s="1"/>
  <c r="K16" i="20"/>
  <c r="K9" i="20"/>
  <c r="K8" i="20"/>
  <c r="O18" i="19"/>
  <c r="O59" i="19" s="1"/>
  <c r="P18" i="19"/>
  <c r="P59" i="19" s="1"/>
  <c r="H18" i="19"/>
  <c r="H59" i="19" s="1"/>
  <c r="N23" i="19"/>
  <c r="N22" i="19"/>
  <c r="B7" i="22"/>
  <c r="M8" i="22"/>
  <c r="K8" i="22" s="1"/>
  <c r="K7" i="22"/>
  <c r="M39" i="20" l="1"/>
  <c r="K39" i="20"/>
  <c r="K18" i="19"/>
  <c r="K59" i="19" s="1"/>
  <c r="E9" i="19"/>
  <c r="E6" i="19" s="1"/>
  <c r="E22" i="19"/>
  <c r="N18" i="19" l="1"/>
  <c r="E18" i="19"/>
  <c r="E59" i="19" s="1"/>
  <c r="Q59" i="19"/>
  <c r="N59" i="19" l="1"/>
  <c r="R59" i="19" s="1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<sst xmlns="http://schemas.openxmlformats.org/spreadsheetml/2006/main" count="456" uniqueCount="207">
  <si>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</si>
  <si>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</si>
  <si>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</si>
  <si>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</si>
  <si>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</si>
  <si>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</si>
  <si>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</si>
  <si>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</si>
  <si>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</si>
  <si>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</si>
  <si>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</si>
  <si>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</si>
  <si>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</si>
  <si>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</si>
  <si>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</si>
  <si>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</si>
  <si>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</si>
  <si>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</si>
  <si>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</si>
  <si>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</si>
  <si>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</si>
  <si>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</si>
  <si>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</si>
  <si>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</si>
  <si>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</si>
  <si>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</si>
  <si>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</si>
  <si>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</si>
  <si>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</si>
  <si>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</si>
  <si>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</si>
  <si>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</si>
  <si>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</si>
  <si>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</si>
  <si>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</si>
  <si>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</si>
  <si>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</si>
  <si>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</si>
  <si>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</si>
  <si>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</si>
  <si>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Районный бюджет</t>
  </si>
  <si>
    <t>Окружной бюджет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</si>
  <si>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</si>
  <si>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</si>
  <si>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</si>
  <si>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</si>
  <si>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</si>
  <si>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</si>
  <si>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</si>
  <si>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</si>
  <si>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</si>
  <si>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</si>
  <si>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</si>
  <si>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</si>
  <si>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</si>
  <si>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</si>
  <si>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</si>
  <si>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</si>
  <si>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</si>
  <si>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</si>
  <si>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</si>
  <si>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</si>
  <si>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</si>
  <si>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</si>
  <si>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</si>
  <si>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</si>
  <si>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</si>
  <si>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</si>
  <si>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</si>
  <si>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</si>
  <si>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6</t>
  </si>
  <si>
    <t>6.1</t>
  </si>
  <si>
    <t>Строительство 4-квартирного жилого дома в п. Бугрино Сельского поселения "Колгуевский сельсовет" ЗР НАО</t>
  </si>
  <si>
    <t>Раздел 4. Снос ветхих и аварийных домов, признанных непригодными для проживания</t>
  </si>
  <si>
    <t>4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</si>
  <si>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</si>
  <si>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</si>
  <si>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</si>
  <si>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</si>
  <si>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</si>
  <si>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</si>
  <si>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</si>
  <si>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</si>
  <si>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1.9</t>
  </si>
  <si>
    <t>Капитальный ремонт дома № 2 по ул. Южная в п. Усть-Кара Сельского поселения «Карский сельсовет» ЗР НАО</t>
  </si>
  <si>
    <t>-</t>
  </si>
  <si>
    <t>ООО "НАРЬЯН-МАРГРАЖДАНПРОЕКТ"</t>
  </si>
  <si>
    <t>Цена по контракту, руб.</t>
  </si>
  <si>
    <t>ООО «Строительно-монтажное предприятие-83»</t>
  </si>
  <si>
    <t>План на 2024 год</t>
  </si>
  <si>
    <t>Приобретение жилых помещений в п. Каратайка Сельского поселения «Юшарский сельсовет» ЗР НАО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</si>
  <si>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</si>
  <si>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</si>
  <si>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</si>
  <si>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1.10</t>
  </si>
  <si>
    <t>Капитальный ремонт квартиры № 6 в жилом доме № 82 в с. Великовисочное Сельского поселения «Великовисочный сельсовет» ЗР НАО</t>
  </si>
  <si>
    <t>Капитальный ремонт жилого дома № 5 по ул. Школьная в с. Шойна Сельского поселения «Шоинский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</si>
  <si>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</si>
  <si>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</si>
  <si>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</si>
  <si>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</si>
  <si>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</si>
  <si>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</si>
  <si>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</si>
  <si>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</si>
  <si>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</si>
  <si>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</si>
  <si>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</si>
  <si>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</si>
  <si>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</si>
  <si>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</si>
  <si>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</si>
  <si>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</si>
  <si>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</si>
  <si>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2.1.18</t>
  </si>
  <si>
    <t>2.1.19</t>
  </si>
  <si>
    <t>2.1.20</t>
  </si>
  <si>
    <t>Раздел 3. Подготовка земельных участков под жилищное строительство</t>
  </si>
  <si>
    <t>3</t>
  </si>
  <si>
    <t>3.1.</t>
  </si>
  <si>
    <t>3.2.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</si>
  <si>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</si>
  <si>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</si>
  <si>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Подраздел 1. Снос ветхих и аварийных домов, признанных непригодными для проживания</t>
  </si>
  <si>
    <t>Снос жилого дома № 81 в с. Великовисочное Сельского поселения «Великовисочный сельсовет» ЗР НАО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</si>
  <si>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</si>
  <si>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4.1.</t>
  </si>
  <si>
    <t>4.1.1.</t>
  </si>
  <si>
    <t>4.2.</t>
  </si>
  <si>
    <t>4.2.1.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</si>
  <si>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</si>
  <si>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</si>
  <si>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№ 0184300000424000017 от 27.02.2024</t>
  </si>
  <si>
    <t>ООО "СЕВЕР НАО СТРОЙ"</t>
  </si>
  <si>
    <t>№ 0184300000422000192 от 12.09.2022</t>
  </si>
  <si>
    <t>31.12.2023, продлен до 20.11.2024 (доп.соглашение)</t>
  </si>
  <si>
    <t>№ 0184300000422000229 от 12.12.2022</t>
  </si>
  <si>
    <t>0184300000424000020-(ФЗ-44) от 04.03.2024</t>
  </si>
  <si>
    <t>ИП Абдукадиров А.</t>
  </si>
  <si>
    <t>№ 0184300000424000056 от 16.04.2024</t>
  </si>
  <si>
    <t>ИП Мишуков А.В.</t>
  </si>
  <si>
    <t>0184300000424000047 от 09.04.2024</t>
  </si>
  <si>
    <t>ООО "АЛЬФА"</t>
  </si>
  <si>
    <t>№ 0184300000424000058</t>
  </si>
  <si>
    <t>ООО "СЕВЕРО-ЗАПАДНАЯ РЕМОНТНАЯ КОМПАНИЯ"</t>
  </si>
  <si>
    <t>0045-ЕИС от 01.04.2024</t>
  </si>
  <si>
    <t>№ 1 от 18.03.2024</t>
  </si>
  <si>
    <t>№ 37/РУ-2024 от 12.03.2024</t>
  </si>
  <si>
    <t>МП ЗР "Севержилкомсервис"</t>
  </si>
  <si>
    <t>31.12.2024</t>
  </si>
  <si>
    <t>Приобретение квартиры в с. Нижняя Пеша Сельского поселения «Пешский сельсовет» ЗР НАО</t>
  </si>
  <si>
    <t>2.1.21</t>
  </si>
  <si>
    <t>2.1.22</t>
  </si>
  <si>
    <t>2.1.23</t>
  </si>
  <si>
    <t>2.1.24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</si>
  <si>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</si>
  <si>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</si>
  <si>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</si>
  <si>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</si>
  <si>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6.2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</si>
  <si>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</si>
  <si>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№ 0184300000424000067 от 30.04.2024</t>
  </si>
  <si>
    <t>ИП Нозимов Музаффар Каххарович</t>
  </si>
  <si>
    <r>
      <t>Ремонт квартиры № 1 в жилом доме № 18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</si>
  <si>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№ 3 от 15.05.2024</t>
  </si>
  <si>
    <t>№ 0184300000224000004 от 17.05.2024</t>
  </si>
  <si>
    <t>ООО "СЗРК"</t>
  </si>
  <si>
    <t>0184300000424000069 от 06.05.2024</t>
  </si>
  <si>
    <t>ООО "М-СЕРВИС"</t>
  </si>
  <si>
    <t>0184300000424000122 (ФЗ-44) от 01.07.2024</t>
  </si>
  <si>
    <t>ИП АБДУКОДИРОВ АБДУЛАТИФ</t>
  </si>
  <si>
    <t>№ № 0184300000224000006 от 10.06.2024</t>
  </si>
  <si>
    <t>ИП Пашкина А.В.</t>
  </si>
  <si>
    <t>0184300000424000119 от 30.06.2024</t>
  </si>
  <si>
    <t>ИП Каюмов М.А.</t>
  </si>
  <si>
    <t>№ 0184300000224000007 от 10.06.2024</t>
  </si>
  <si>
    <t>№ 0184300000424000112 от 21.06.2024</t>
  </si>
  <si>
    <t>№ 0184300000424000113 от 21.06.2024</t>
  </si>
  <si>
    <t>№ 0184300000424000089 от 27.05.2024</t>
  </si>
  <si>
    <t>ООО "ЗВЕЗДОЧКА - ВКВ"</t>
  </si>
  <si>
    <t>по состоянию на 01 октября 2024  года (с начала года нарастающим итогом)</t>
  </si>
  <si>
    <t>План на 01.10.2024</t>
  </si>
  <si>
    <t>по состоянию на 01 октября 2024 года (с начала года нарастающим итогом)</t>
  </si>
  <si>
    <t>1.11</t>
  </si>
  <si>
    <t>Приобретение жилого дома в с. Нижняя Пеша Сельского поселения «Пешский сельсовет» ЗР НАО</t>
  </si>
  <si>
    <t>2.1.25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</si>
  <si>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</si>
  <si>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6.3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</si>
  <si>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</si>
  <si>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0184300000424000179 (ФЗ-44) от 02.09.2024</t>
  </si>
  <si>
    <t>ИП Афанасьев А.В..</t>
  </si>
  <si>
    <t>0184300000424000180 (ФЗ-44) от 02.09.2024</t>
  </si>
  <si>
    <t>0184300000424000182 (ФЗ-44) от 02.09.2024</t>
  </si>
  <si>
    <t>№ 12 КРК 2024 от 05.08.2024</t>
  </si>
  <si>
    <t>ИП Рогозин В. Н.</t>
  </si>
  <si>
    <t xml:space="preserve"> № 3 от 27.03.2024</t>
  </si>
  <si>
    <t>ООО "ЛИДЕРСТРОЙ"</t>
  </si>
  <si>
    <t>№ 0184300000424000126 от 16.07.2024</t>
  </si>
  <si>
    <t>ИП РОЧЕВ ПАВЕЛ ЕГОРОВИЧ</t>
  </si>
  <si>
    <t>Договор оказания услуг № 11 от 20.09.2024</t>
  </si>
  <si>
    <t>ИП Рогозин В.Н.</t>
  </si>
  <si>
    <t>20.09.2024-15.10.2024</t>
  </si>
  <si>
    <t>11 КРЖД 2024 от 22.07.2024</t>
  </si>
  <si>
    <t>№ 9 от 05.08.2024</t>
  </si>
  <si>
    <t>№ 8 от 05.08.2024</t>
  </si>
  <si>
    <t>№ 0184300000424000172 от 04.09.2024</t>
  </si>
  <si>
    <t>МКП "ЖКХ МО Хоседа-хардский сельсовет"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</si>
</sst>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7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8" fillId="2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5" fillId="0" borderId="1" xfId="0" applyNumberFormat="1" applyFont="1" applyFill="1" applyBorder="1" applyAlignment="1"/>
    <xf numFmtId="168" fontId="6" fillId="0" borderId="1" xfId="0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169" fontId="14" fillId="0" borderId="1" xfId="0" applyNumberFormat="1" applyFont="1" applyFill="1" applyBorder="1" applyAlignment="1">
      <alignment horizontal="center" wrapText="1"/>
    </xf>
    <xf numFmtId="169" fontId="8" fillId="0" borderId="1" xfId="0" applyNumberFormat="1" applyFont="1" applyFill="1" applyBorder="1" applyAlignment="1">
      <alignment horizontal="center" wrapText="1"/>
    </xf>
    <xf numFmtId="169" fontId="14" fillId="0" borderId="1" xfId="2" applyNumberFormat="1" applyFont="1" applyFill="1" applyBorder="1" applyAlignment="1">
      <alignment horizontal="center" wrapText="1"/>
    </xf>
    <xf numFmtId="169" fontId="14" fillId="0" borderId="1" xfId="0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 wrapText="1"/>
    </xf>
    <xf numFmtId="164" fontId="8" fillId="0" borderId="7" xfId="6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7" fontId="7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7" fontId="7" fillId="2" borderId="7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0" fontId="8" fillId="0" borderId="1" xfId="2" applyFont="1" applyFill="1" applyBorder="1" applyAlignment="1">
      <alignment wrapText="1"/>
    </xf>
    <xf numFmtId="164" fontId="8" fillId="0" borderId="1" xfId="6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7" fillId="0" borderId="0" xfId="6" applyFont="1" applyFill="1"/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Border="1" applyAlignment="1">
      <alignment horizontal="right" wrapText="1"/>
    </xf>
    <xf numFmtId="166" fontId="8" fillId="0" borderId="7" xfId="0" applyNumberFormat="1" applyFont="1" applyBorder="1" applyAlignment="1">
      <alignment horizontal="right" wrapText="1"/>
    </xf>
    <xf numFmtId="166" fontId="8" fillId="0" borderId="9" xfId="2" applyNumberFormat="1" applyFont="1" applyFill="1" applyBorder="1" applyAlignment="1">
      <alignment horizontal="right" wrapText="1"/>
    </xf>
    <xf numFmtId="166" fontId="8" fillId="0" borderId="1" xfId="2" applyNumberFormat="1" applyFont="1" applyFill="1" applyBorder="1" applyAlignment="1">
      <alignment horizontal="right" wrapText="1"/>
    </xf>
    <xf numFmtId="170" fontId="8" fillId="0" borderId="1" xfId="2" applyNumberFormat="1" applyFont="1" applyFill="1" applyBorder="1" applyAlignment="1">
      <alignment horizontal="right"/>
    </xf>
    <xf numFmtId="166" fontId="8" fillId="0" borderId="9" xfId="0" applyNumberFormat="1" applyFont="1" applyBorder="1" applyAlignment="1">
      <alignment horizontal="right" wrapText="1"/>
    </xf>
    <xf numFmtId="166" fontId="14" fillId="0" borderId="1" xfId="0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/>
    <xf numFmtId="0" fontId="6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4" fontId="7" fillId="0" borderId="0" xfId="0" applyNumberFormat="1" applyFont="1"/>
    <xf numFmtId="0" fontId="8" fillId="0" borderId="1" xfId="0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right" wrapText="1"/>
    </xf>
    <xf numFmtId="169" fontId="8" fillId="0" borderId="1" xfId="0" applyNumberFormat="1" applyFont="1" applyFill="1" applyBorder="1" applyAlignment="1">
      <alignment wrapText="1"/>
    </xf>
    <xf numFmtId="14" fontId="8" fillId="0" borderId="2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wrapText="1"/>
    </xf>
    <xf numFmtId="167" fontId="7" fillId="2" borderId="8" xfId="0" applyNumberFormat="1" applyFont="1" applyFill="1" applyBorder="1" applyAlignment="1">
      <alignment horizontal="center" wrapText="1"/>
    </xf>
    <xf numFmtId="166" fontId="7" fillId="2" borderId="9" xfId="0" applyNumberFormat="1" applyFont="1" applyFill="1" applyBorder="1" applyAlignment="1">
      <alignment horizontal="center" wrapText="1"/>
    </xf>
    <xf numFmtId="14" fontId="8" fillId="0" borderId="2" xfId="0" applyNumberFormat="1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166" fontId="7" fillId="2" borderId="7" xfId="0" applyNumberFormat="1" applyFont="1" applyFill="1" applyBorder="1" applyAlignment="1">
      <alignment horizontal="center" wrapText="1"/>
    </xf>
    <xf numFmtId="166" fontId="7" fillId="2" borderId="8" xfId="0" applyNumberFormat="1" applyFont="1" applyFill="1" applyBorder="1" applyAlignment="1">
      <alignment horizontal="center" wrapText="1"/>
    </xf>
    <xf numFmtId="166" fontId="7" fillId="2" borderId="9" xfId="0" applyNumberFormat="1" applyFont="1" applyFill="1" applyBorder="1" applyAlignment="1">
      <alignment horizontal="center" wrapText="1"/>
    </xf>
    <xf numFmtId="167" fontId="7" fillId="2" borderId="7" xfId="0" applyNumberFormat="1" applyFont="1" applyFill="1" applyBorder="1" applyAlignment="1">
      <alignment horizontal="center" wrapText="1"/>
    </xf>
    <xf numFmtId="167" fontId="7" fillId="2" borderId="8" xfId="0" applyNumberFormat="1" applyFont="1" applyFill="1" applyBorder="1" applyAlignment="1">
      <alignment horizontal="center" wrapText="1"/>
    </xf>
    <xf numFmtId="167" fontId="7" fillId="2" borderId="9" xfId="0" applyNumberFormat="1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62"/>
  <sheetViews>
    <sheetView tabSelected="1" view="pageBreakPreview" zoomScale="70" zoomScaleNormal="75" zoomScaleSheetLayoutView="70" workbookViewId="0">
      <selection activeCell="J29" sqref="J2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37" customWidth="1"/>
    <col min="6" max="10" width="16.85546875" style="1" customWidth="1"/>
    <col min="11" max="11" width="17.570312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40.5" customHeight="1" x14ac:dyDescent="0.25">
      <c r="A1" s="98" t="s">
        <v>37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18.75" customHeight="1" x14ac:dyDescent="0.25">
      <c r="A2" s="99" t="s">
        <v>180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100"/>
    </row>
    <row r="3" spans="1:18" s="2" customFormat="1" ht="42.75" customHeight="1" x14ac:dyDescent="0.25">
      <c r="A3" s="101" t="s">
        <v>7</v>
      </c>
      <c r="B3" s="101" t="s">
        <v>5</v>
      </c>
      <c r="C3" s="101" t="s">
        <v>2</v>
      </c>
      <c r="D3" s="101" t="s">
        <v>6</v>
      </c>
      <c r="E3" s="101" t="s">
        <v>89</v>
      </c>
      <c r="F3" s="101"/>
      <c r="G3" s="101"/>
      <c r="H3" s="101" t="s">
        <v>181</v>
      </c>
      <c r="I3" s="101"/>
      <c r="J3" s="101"/>
      <c r="K3" s="101" t="s">
        <v>3</v>
      </c>
      <c r="L3" s="101"/>
      <c r="M3" s="101"/>
      <c r="N3" s="101" t="s">
        <v>4</v>
      </c>
      <c r="O3" s="101"/>
      <c r="P3" s="101"/>
      <c r="Q3" s="101" t="s">
        <v>27</v>
      </c>
      <c r="R3" s="101" t="s">
        <v>28</v>
      </c>
    </row>
    <row r="4" spans="1:18" s="2" customFormat="1" ht="47.25" customHeight="1" x14ac:dyDescent="0.25">
      <c r="A4" s="101"/>
      <c r="B4" s="101"/>
      <c r="C4" s="101"/>
      <c r="D4" s="101"/>
      <c r="E4" s="36" t="s">
        <v>0</v>
      </c>
      <c r="F4" s="25" t="s">
        <v>41</v>
      </c>
      <c r="G4" s="25" t="s">
        <v>40</v>
      </c>
      <c r="H4" s="25" t="s">
        <v>0</v>
      </c>
      <c r="I4" s="25" t="str">
        <f>F4</f>
        <v>Окружной бюджет</v>
      </c>
      <c r="J4" s="25" t="str">
        <f>G4</f>
        <v>Районный бюджет</v>
      </c>
      <c r="K4" s="25" t="s">
        <v>0</v>
      </c>
      <c r="L4" s="25" t="str">
        <f>I4</f>
        <v>Окружной бюджет</v>
      </c>
      <c r="M4" s="25" t="str">
        <f>J4</f>
        <v>Районный бюджет</v>
      </c>
      <c r="N4" s="25" t="s">
        <v>0</v>
      </c>
      <c r="O4" s="25" t="str">
        <f>L4</f>
        <v>Окружной бюджет</v>
      </c>
      <c r="P4" s="25" t="str">
        <f>M4</f>
        <v>Районный бюджет</v>
      </c>
      <c r="Q4" s="101"/>
      <c r="R4" s="101"/>
    </row>
    <row r="5" spans="1:18" s="2" customFormat="1" ht="22.5" customHeight="1" x14ac:dyDescent="0.25">
      <c r="A5" s="25">
        <v>1</v>
      </c>
      <c r="B5" s="25">
        <v>2</v>
      </c>
      <c r="C5" s="25">
        <v>3</v>
      </c>
      <c r="D5" s="25">
        <v>4</v>
      </c>
      <c r="E5" s="38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25">
        <v>16</v>
      </c>
      <c r="Q5" s="25">
        <v>17</v>
      </c>
      <c r="R5" s="25">
        <v>18</v>
      </c>
    </row>
    <row r="6" spans="1:18" s="2" customFormat="1" ht="27.75" customHeight="1" x14ac:dyDescent="0.25">
      <c r="A6" s="25">
        <v>1</v>
      </c>
      <c r="B6" s="102" t="s">
        <v>8</v>
      </c>
      <c r="C6" s="102"/>
      <c r="D6" s="102"/>
      <c r="E6" s="49">
        <f>SUM(E7:E17)</f>
        <v>208836.9</v>
      </c>
      <c r="F6" s="49">
        <f t="shared" ref="F6:P6" si="0">SUM(F7:F17)</f>
        <v>150212.6</v>
      </c>
      <c r="G6" s="49">
        <f t="shared" si="0"/>
        <v>58624.299999999996</v>
      </c>
      <c r="H6" s="49">
        <f t="shared" si="0"/>
        <v>9868.2000000000007</v>
      </c>
      <c r="I6" s="49">
        <f t="shared" si="0"/>
        <v>0</v>
      </c>
      <c r="J6" s="49">
        <f t="shared" si="0"/>
        <v>9868.2000000000007</v>
      </c>
      <c r="K6" s="49">
        <f t="shared" si="0"/>
        <v>8773.4</v>
      </c>
      <c r="L6" s="49">
        <f t="shared" si="0"/>
        <v>0</v>
      </c>
      <c r="M6" s="49">
        <f t="shared" si="0"/>
        <v>8773.4</v>
      </c>
      <c r="N6" s="49">
        <f t="shared" si="0"/>
        <v>8773.4</v>
      </c>
      <c r="O6" s="49">
        <f t="shared" si="0"/>
        <v>0</v>
      </c>
      <c r="P6" s="49">
        <f t="shared" si="0"/>
        <v>8773.4</v>
      </c>
      <c r="Q6" s="27">
        <f>K6/H6</f>
        <v>0.88905778156097348</v>
      </c>
      <c r="R6" s="27">
        <f>N6/H6</f>
        <v>0.88905778156097348</v>
      </c>
    </row>
    <row r="7" spans="1:18" s="2" customFormat="1" ht="59.25" customHeight="1" x14ac:dyDescent="0.25">
      <c r="A7" s="3" t="s">
        <v>44</v>
      </c>
      <c r="B7" s="29" t="s">
        <v>72</v>
      </c>
      <c r="C7" s="30" t="s">
        <v>9</v>
      </c>
      <c r="D7" s="30" t="s">
        <v>1</v>
      </c>
      <c r="E7" s="49">
        <f t="shared" ref="E7" si="1">F7+G7</f>
        <v>23018</v>
      </c>
      <c r="F7" s="44">
        <v>20486</v>
      </c>
      <c r="G7" s="79">
        <v>2532</v>
      </c>
      <c r="H7" s="50">
        <f>I7+J7</f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91">
        <v>0</v>
      </c>
      <c r="Q7" s="135" t="s">
        <v>85</v>
      </c>
      <c r="R7" s="135" t="s">
        <v>85</v>
      </c>
    </row>
    <row r="8" spans="1:18" s="2" customFormat="1" ht="72.75" customHeight="1" x14ac:dyDescent="0.25">
      <c r="A8" s="3" t="s">
        <v>45</v>
      </c>
      <c r="B8" s="31" t="s">
        <v>79</v>
      </c>
      <c r="C8" s="30" t="s">
        <v>9</v>
      </c>
      <c r="D8" s="30" t="s">
        <v>1</v>
      </c>
      <c r="E8" s="49">
        <f t="shared" ref="E8" si="2">F8+G8</f>
        <v>141299.30000000002</v>
      </c>
      <c r="F8" s="44">
        <f>38918+90808.6</f>
        <v>129726.6</v>
      </c>
      <c r="G8" s="79">
        <f>2048.3+9524.4</f>
        <v>11572.7</v>
      </c>
      <c r="H8" s="50">
        <f>I8+J8</f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91">
        <v>0</v>
      </c>
      <c r="Q8" s="135" t="s">
        <v>85</v>
      </c>
      <c r="R8" s="135" t="s">
        <v>85</v>
      </c>
    </row>
    <row r="9" spans="1:18" s="2" customFormat="1" ht="60" customHeight="1" x14ac:dyDescent="0.25">
      <c r="A9" s="3" t="s">
        <v>46</v>
      </c>
      <c r="B9" s="31" t="s">
        <v>80</v>
      </c>
      <c r="C9" s="30" t="s">
        <v>9</v>
      </c>
      <c r="D9" s="30" t="s">
        <v>1</v>
      </c>
      <c r="E9" s="49">
        <f t="shared" ref="E9:E22" si="3">F9+G9</f>
        <v>6084.7</v>
      </c>
      <c r="F9" s="50">
        <v>0</v>
      </c>
      <c r="G9" s="79">
        <v>6084.7</v>
      </c>
      <c r="H9" s="50">
        <f>I9+J9</f>
        <v>6084.7</v>
      </c>
      <c r="I9" s="50">
        <v>0</v>
      </c>
      <c r="J9" s="50">
        <v>6084.7</v>
      </c>
      <c r="K9" s="50">
        <f>M9</f>
        <v>4990</v>
      </c>
      <c r="L9" s="50">
        <v>0</v>
      </c>
      <c r="M9" s="50">
        <v>4990</v>
      </c>
      <c r="N9" s="50">
        <f>P9</f>
        <v>4990</v>
      </c>
      <c r="O9" s="50">
        <v>0</v>
      </c>
      <c r="P9" s="91">
        <f>M9</f>
        <v>4990</v>
      </c>
      <c r="Q9" s="136">
        <f>K9/H9</f>
        <v>0.82008973326540346</v>
      </c>
      <c r="R9" s="136">
        <f>N9/H9</f>
        <v>0.82008973326540346</v>
      </c>
    </row>
    <row r="10" spans="1:18" s="2" customFormat="1" ht="89.25" customHeight="1" x14ac:dyDescent="0.25">
      <c r="A10" s="3" t="s">
        <v>47</v>
      </c>
      <c r="B10" s="45" t="s">
        <v>81</v>
      </c>
      <c r="C10" s="30" t="s">
        <v>9</v>
      </c>
      <c r="D10" s="30" t="s">
        <v>1</v>
      </c>
      <c r="E10" s="49">
        <f t="shared" ref="E10:E15" si="4">F10+G10</f>
        <v>3806.2999999999997</v>
      </c>
      <c r="F10" s="50">
        <v>0</v>
      </c>
      <c r="G10" s="79">
        <f>5237.4-1431.1</f>
        <v>3806.2999999999997</v>
      </c>
      <c r="H10" s="50">
        <f t="shared" ref="H10:H15" si="5">I10+J10</f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40">
        <v>0</v>
      </c>
      <c r="Q10" s="43" t="s">
        <v>85</v>
      </c>
      <c r="R10" s="43" t="s">
        <v>85</v>
      </c>
    </row>
    <row r="11" spans="1:18" s="2" customFormat="1" ht="81.75" customHeight="1" x14ac:dyDescent="0.25">
      <c r="A11" s="3" t="s">
        <v>48</v>
      </c>
      <c r="B11" s="45" t="s">
        <v>82</v>
      </c>
      <c r="C11" s="30" t="s">
        <v>9</v>
      </c>
      <c r="D11" s="30" t="s">
        <v>1</v>
      </c>
      <c r="E11" s="49">
        <f t="shared" si="4"/>
        <v>3898.8999999999996</v>
      </c>
      <c r="F11" s="50">
        <v>0</v>
      </c>
      <c r="G11" s="79">
        <f>5379.7-1480.8</f>
        <v>3898.8999999999996</v>
      </c>
      <c r="H11" s="50">
        <f t="shared" si="5"/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40">
        <v>0</v>
      </c>
      <c r="Q11" s="43" t="s">
        <v>85</v>
      </c>
      <c r="R11" s="43" t="s">
        <v>85</v>
      </c>
    </row>
    <row r="12" spans="1:18" s="2" customFormat="1" ht="48.75" customHeight="1" x14ac:dyDescent="0.25">
      <c r="A12" s="3" t="s">
        <v>49</v>
      </c>
      <c r="B12" s="31" t="s">
        <v>90</v>
      </c>
      <c r="C12" s="30" t="s">
        <v>9</v>
      </c>
      <c r="D12" s="30" t="s">
        <v>39</v>
      </c>
      <c r="E12" s="49">
        <f t="shared" ref="E12:E14" si="6">F12+G12</f>
        <v>1019.3</v>
      </c>
      <c r="F12" s="50">
        <v>0</v>
      </c>
      <c r="G12" s="79">
        <v>1019.3</v>
      </c>
      <c r="H12" s="50">
        <f t="shared" ref="H12:H14" si="7">I12+J12</f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40">
        <v>0</v>
      </c>
      <c r="Q12" s="43" t="s">
        <v>85</v>
      </c>
      <c r="R12" s="43" t="s">
        <v>85</v>
      </c>
    </row>
    <row r="13" spans="1:18" s="2" customFormat="1" ht="49.5" customHeight="1" x14ac:dyDescent="0.25">
      <c r="A13" s="3" t="s">
        <v>50</v>
      </c>
      <c r="B13" s="31" t="s">
        <v>91</v>
      </c>
      <c r="C13" s="30" t="s">
        <v>9</v>
      </c>
      <c r="D13" s="30" t="s">
        <v>39</v>
      </c>
      <c r="E13" s="49">
        <f t="shared" si="6"/>
        <v>11637.9</v>
      </c>
      <c r="F13" s="50">
        <v>0</v>
      </c>
      <c r="G13" s="79">
        <v>11637.9</v>
      </c>
      <c r="H13" s="50">
        <f t="shared" si="7"/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40">
        <v>0</v>
      </c>
      <c r="Q13" s="43" t="s">
        <v>85</v>
      </c>
      <c r="R13" s="43" t="s">
        <v>85</v>
      </c>
    </row>
    <row r="14" spans="1:18" s="2" customFormat="1" ht="51.75" customHeight="1" x14ac:dyDescent="0.25">
      <c r="A14" s="3" t="s">
        <v>51</v>
      </c>
      <c r="B14" s="31" t="s">
        <v>92</v>
      </c>
      <c r="C14" s="30" t="s">
        <v>9</v>
      </c>
      <c r="D14" s="30" t="s">
        <v>39</v>
      </c>
      <c r="E14" s="49">
        <f t="shared" si="6"/>
        <v>2695.3</v>
      </c>
      <c r="F14" s="50">
        <v>0</v>
      </c>
      <c r="G14" s="79">
        <v>2695.3</v>
      </c>
      <c r="H14" s="50">
        <f t="shared" si="7"/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0">
        <v>0</v>
      </c>
      <c r="Q14" s="43" t="s">
        <v>85</v>
      </c>
      <c r="R14" s="43" t="s">
        <v>85</v>
      </c>
    </row>
    <row r="15" spans="1:18" s="2" customFormat="1" ht="46.5" customHeight="1" x14ac:dyDescent="0.25">
      <c r="A15" s="3" t="s">
        <v>83</v>
      </c>
      <c r="B15" s="31" t="s">
        <v>93</v>
      </c>
      <c r="C15" s="30" t="s">
        <v>9</v>
      </c>
      <c r="D15" s="30" t="s">
        <v>39</v>
      </c>
      <c r="E15" s="49">
        <f t="shared" si="4"/>
        <v>5597.2</v>
      </c>
      <c r="F15" s="50">
        <v>0</v>
      </c>
      <c r="G15" s="79">
        <v>5597.2</v>
      </c>
      <c r="H15" s="50">
        <f t="shared" si="5"/>
        <v>3783.5</v>
      </c>
      <c r="I15" s="50">
        <v>0</v>
      </c>
      <c r="J15" s="50">
        <v>3783.5</v>
      </c>
      <c r="K15" s="50">
        <f>M15</f>
        <v>3783.4</v>
      </c>
      <c r="L15" s="50">
        <v>0</v>
      </c>
      <c r="M15" s="50">
        <v>3783.4</v>
      </c>
      <c r="N15" s="50">
        <f>P15</f>
        <v>3783.4</v>
      </c>
      <c r="O15" s="50">
        <v>0</v>
      </c>
      <c r="P15" s="91">
        <f>M15</f>
        <v>3783.4</v>
      </c>
      <c r="Q15" s="136">
        <f>K15/H15</f>
        <v>0.99997356944627991</v>
      </c>
      <c r="R15" s="136">
        <f>N15/H15</f>
        <v>0.99997356944627991</v>
      </c>
    </row>
    <row r="16" spans="1:18" s="2" customFormat="1" ht="46.5" customHeight="1" x14ac:dyDescent="0.25">
      <c r="A16" s="3" t="s">
        <v>94</v>
      </c>
      <c r="B16" s="31" t="s">
        <v>150</v>
      </c>
      <c r="C16" s="30" t="s">
        <v>9</v>
      </c>
      <c r="D16" s="30" t="s">
        <v>39</v>
      </c>
      <c r="E16" s="49">
        <f t="shared" ref="E16" si="8">F16+G16</f>
        <v>3600</v>
      </c>
      <c r="F16" s="50">
        <v>0</v>
      </c>
      <c r="G16" s="79">
        <v>3600</v>
      </c>
      <c r="H16" s="50">
        <f t="shared" ref="H16" si="9">I16+J16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0">
        <v>0</v>
      </c>
      <c r="Q16" s="43" t="s">
        <v>85</v>
      </c>
      <c r="R16" s="43" t="s">
        <v>85</v>
      </c>
    </row>
    <row r="17" spans="1:18" s="2" customFormat="1" ht="46.5" customHeight="1" x14ac:dyDescent="0.25">
      <c r="A17" s="3" t="s">
        <v>183</v>
      </c>
      <c r="B17" s="31" t="s">
        <v>184</v>
      </c>
      <c r="C17" s="30" t="s">
        <v>9</v>
      </c>
      <c r="D17" s="30" t="s">
        <v>39</v>
      </c>
      <c r="E17" s="49">
        <f t="shared" ref="E17" si="10">F17+G17</f>
        <v>6180</v>
      </c>
      <c r="F17" s="50">
        <v>0</v>
      </c>
      <c r="G17" s="79">
        <v>6180</v>
      </c>
      <c r="H17" s="50">
        <f t="shared" ref="H17" si="11">I17+J17</f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40">
        <v>0</v>
      </c>
      <c r="Q17" s="43" t="s">
        <v>85</v>
      </c>
      <c r="R17" s="43" t="s">
        <v>85</v>
      </c>
    </row>
    <row r="18" spans="1:18" s="2" customFormat="1" ht="27.75" customHeight="1" x14ac:dyDescent="0.25">
      <c r="A18" s="3" t="s">
        <v>29</v>
      </c>
      <c r="B18" s="102" t="s">
        <v>38</v>
      </c>
      <c r="C18" s="102"/>
      <c r="D18" s="102"/>
      <c r="E18" s="51">
        <f>E19</f>
        <v>103122.90000000002</v>
      </c>
      <c r="F18" s="51">
        <f t="shared" ref="F18:P18" si="12">F19</f>
        <v>0</v>
      </c>
      <c r="G18" s="51">
        <f t="shared" si="12"/>
        <v>103122.90000000002</v>
      </c>
      <c r="H18" s="51">
        <f t="shared" si="12"/>
        <v>3283</v>
      </c>
      <c r="I18" s="51">
        <f t="shared" si="12"/>
        <v>0</v>
      </c>
      <c r="J18" s="51">
        <f t="shared" si="12"/>
        <v>3283</v>
      </c>
      <c r="K18" s="51">
        <f t="shared" si="12"/>
        <v>3282.8999999999996</v>
      </c>
      <c r="L18" s="51">
        <f t="shared" si="12"/>
        <v>0</v>
      </c>
      <c r="M18" s="51">
        <f t="shared" si="12"/>
        <v>3282.8999999999996</v>
      </c>
      <c r="N18" s="51">
        <f t="shared" si="12"/>
        <v>3282.8999999999996</v>
      </c>
      <c r="O18" s="51">
        <f t="shared" si="12"/>
        <v>0</v>
      </c>
      <c r="P18" s="41">
        <f t="shared" si="12"/>
        <v>3282.8999999999996</v>
      </c>
      <c r="Q18" s="27">
        <f>K18/H18</f>
        <v>0.99996954005482774</v>
      </c>
      <c r="R18" s="27">
        <f>N18/H18</f>
        <v>0.99996954005482774</v>
      </c>
    </row>
    <row r="19" spans="1:18" s="2" customFormat="1" ht="27.75" customHeight="1" x14ac:dyDescent="0.25">
      <c r="A19" s="3" t="s">
        <v>52</v>
      </c>
      <c r="B19" s="109" t="s">
        <v>42</v>
      </c>
      <c r="C19" s="109"/>
      <c r="D19" s="109"/>
      <c r="E19" s="51">
        <f>SUM(E20:E44)</f>
        <v>103122.90000000002</v>
      </c>
      <c r="F19" s="51">
        <f t="shared" ref="F19:P19" si="13">SUM(F20:F44)</f>
        <v>0</v>
      </c>
      <c r="G19" s="51">
        <f t="shared" si="13"/>
        <v>103122.90000000002</v>
      </c>
      <c r="H19" s="51">
        <f t="shared" si="13"/>
        <v>3283</v>
      </c>
      <c r="I19" s="51">
        <f t="shared" si="13"/>
        <v>0</v>
      </c>
      <c r="J19" s="51">
        <f t="shared" si="13"/>
        <v>3283</v>
      </c>
      <c r="K19" s="51">
        <f t="shared" si="13"/>
        <v>3282.8999999999996</v>
      </c>
      <c r="L19" s="51">
        <f t="shared" si="13"/>
        <v>0</v>
      </c>
      <c r="M19" s="51">
        <f t="shared" si="13"/>
        <v>3282.8999999999996</v>
      </c>
      <c r="N19" s="51">
        <f t="shared" si="13"/>
        <v>3282.8999999999996</v>
      </c>
      <c r="O19" s="51">
        <f t="shared" si="13"/>
        <v>0</v>
      </c>
      <c r="P19" s="51">
        <f t="shared" si="13"/>
        <v>3282.8999999999996</v>
      </c>
      <c r="Q19" s="27">
        <f>K19/H19</f>
        <v>0.99996954005482774</v>
      </c>
      <c r="R19" s="27">
        <f>N19/H19</f>
        <v>0.99996954005482774</v>
      </c>
    </row>
    <row r="20" spans="1:18" s="2" customFormat="1" ht="59.25" customHeight="1" x14ac:dyDescent="0.25">
      <c r="A20" s="3" t="s">
        <v>53</v>
      </c>
      <c r="B20" s="35" t="s">
        <v>95</v>
      </c>
      <c r="C20" s="33" t="s">
        <v>9</v>
      </c>
      <c r="D20" s="30" t="s">
        <v>39</v>
      </c>
      <c r="E20" s="49">
        <f t="shared" ref="E20:E21" si="14">F20+G20</f>
        <v>1815.1</v>
      </c>
      <c r="F20" s="50">
        <v>0</v>
      </c>
      <c r="G20" s="75">
        <v>1815.1</v>
      </c>
      <c r="H20" s="50">
        <f t="shared" ref="H20:H21" si="15">J20</f>
        <v>1237.7</v>
      </c>
      <c r="I20" s="50">
        <v>0</v>
      </c>
      <c r="J20" s="50">
        <v>1237.7</v>
      </c>
      <c r="K20" s="50">
        <f t="shared" ref="K20:K21" si="16">L20+M20</f>
        <v>1237.7</v>
      </c>
      <c r="L20" s="50">
        <v>0</v>
      </c>
      <c r="M20" s="50">
        <v>1237.7</v>
      </c>
      <c r="N20" s="50">
        <f t="shared" ref="N20:N21" si="17">O20+P20</f>
        <v>1237.7</v>
      </c>
      <c r="O20" s="50">
        <f t="shared" ref="O20:O21" si="18">L20</f>
        <v>0</v>
      </c>
      <c r="P20" s="40">
        <f t="shared" ref="P20:P21" si="19">M20</f>
        <v>1237.7</v>
      </c>
      <c r="Q20" s="28">
        <f>K20/H20</f>
        <v>1</v>
      </c>
      <c r="R20" s="28">
        <f>N20/H20</f>
        <v>1</v>
      </c>
    </row>
    <row r="21" spans="1:18" s="2" customFormat="1" ht="48" customHeight="1" x14ac:dyDescent="0.25">
      <c r="A21" s="3" t="s">
        <v>54</v>
      </c>
      <c r="B21" s="35" t="s">
        <v>96</v>
      </c>
      <c r="C21" s="33" t="s">
        <v>9</v>
      </c>
      <c r="D21" s="30" t="s">
        <v>39</v>
      </c>
      <c r="E21" s="49">
        <f t="shared" si="14"/>
        <v>5206.3</v>
      </c>
      <c r="F21" s="50">
        <v>0</v>
      </c>
      <c r="G21" s="75">
        <v>5206.3</v>
      </c>
      <c r="H21" s="50">
        <f t="shared" si="15"/>
        <v>0</v>
      </c>
      <c r="I21" s="50">
        <v>0</v>
      </c>
      <c r="J21" s="50">
        <v>0</v>
      </c>
      <c r="K21" s="50">
        <f t="shared" si="16"/>
        <v>0</v>
      </c>
      <c r="L21" s="50">
        <v>0</v>
      </c>
      <c r="M21" s="50">
        <v>0</v>
      </c>
      <c r="N21" s="50">
        <f t="shared" si="17"/>
        <v>0</v>
      </c>
      <c r="O21" s="50">
        <f t="shared" si="18"/>
        <v>0</v>
      </c>
      <c r="P21" s="40">
        <f t="shared" si="19"/>
        <v>0</v>
      </c>
      <c r="Q21" s="43" t="s">
        <v>85</v>
      </c>
      <c r="R21" s="43" t="s">
        <v>85</v>
      </c>
    </row>
    <row r="22" spans="1:18" ht="60" customHeight="1" x14ac:dyDescent="0.25">
      <c r="A22" s="3" t="s">
        <v>55</v>
      </c>
      <c r="B22" s="46" t="s">
        <v>97</v>
      </c>
      <c r="C22" s="33" t="s">
        <v>9</v>
      </c>
      <c r="D22" s="30" t="s">
        <v>39</v>
      </c>
      <c r="E22" s="49">
        <f t="shared" si="3"/>
        <v>4489.6000000000004</v>
      </c>
      <c r="F22" s="50">
        <v>0</v>
      </c>
      <c r="G22" s="76">
        <v>4489.6000000000004</v>
      </c>
      <c r="H22" s="50">
        <f t="shared" ref="H22:H23" si="20">J22</f>
        <v>0</v>
      </c>
      <c r="I22" s="50">
        <v>0</v>
      </c>
      <c r="J22" s="50">
        <v>0</v>
      </c>
      <c r="K22" s="50">
        <f>L22+M22</f>
        <v>0</v>
      </c>
      <c r="L22" s="50">
        <v>0</v>
      </c>
      <c r="M22" s="50">
        <v>0</v>
      </c>
      <c r="N22" s="50">
        <f>O22+P22</f>
        <v>0</v>
      </c>
      <c r="O22" s="50">
        <f>L22</f>
        <v>0</v>
      </c>
      <c r="P22" s="40">
        <f>M22</f>
        <v>0</v>
      </c>
      <c r="Q22" s="43" t="s">
        <v>85</v>
      </c>
      <c r="R22" s="43" t="s">
        <v>85</v>
      </c>
    </row>
    <row r="23" spans="1:18" ht="47.25" x14ac:dyDescent="0.25">
      <c r="A23" s="3" t="s">
        <v>56</v>
      </c>
      <c r="B23" s="35" t="s">
        <v>98</v>
      </c>
      <c r="C23" s="33" t="s">
        <v>9</v>
      </c>
      <c r="D23" s="30" t="s">
        <v>39</v>
      </c>
      <c r="E23" s="49">
        <f>F23+G23</f>
        <v>7609</v>
      </c>
      <c r="F23" s="50">
        <v>0</v>
      </c>
      <c r="G23" s="75">
        <v>7609</v>
      </c>
      <c r="H23" s="50">
        <f t="shared" si="20"/>
        <v>0</v>
      </c>
      <c r="I23" s="50">
        <v>0</v>
      </c>
      <c r="J23" s="50">
        <v>0</v>
      </c>
      <c r="K23" s="50">
        <f t="shared" ref="K23" si="21">L23+M23</f>
        <v>0</v>
      </c>
      <c r="L23" s="50">
        <v>0</v>
      </c>
      <c r="M23" s="50">
        <v>0</v>
      </c>
      <c r="N23" s="50">
        <f t="shared" ref="N23" si="22">O23+P23</f>
        <v>0</v>
      </c>
      <c r="O23" s="50">
        <f t="shared" ref="O23" si="23">L23</f>
        <v>0</v>
      </c>
      <c r="P23" s="40">
        <f t="shared" ref="P23" si="24">M23</f>
        <v>0</v>
      </c>
      <c r="Q23" s="43" t="s">
        <v>85</v>
      </c>
      <c r="R23" s="43" t="s">
        <v>85</v>
      </c>
    </row>
    <row r="24" spans="1:18" ht="47.25" x14ac:dyDescent="0.25">
      <c r="A24" s="3" t="s">
        <v>57</v>
      </c>
      <c r="B24" s="35" t="s">
        <v>99</v>
      </c>
      <c r="C24" s="33" t="s">
        <v>9</v>
      </c>
      <c r="D24" s="30" t="s">
        <v>39</v>
      </c>
      <c r="E24" s="49">
        <f t="shared" ref="E24:E35" si="25">F24+G24</f>
        <v>2356.1999999999998</v>
      </c>
      <c r="F24" s="50">
        <v>0</v>
      </c>
      <c r="G24" s="75">
        <v>2356.1999999999998</v>
      </c>
      <c r="H24" s="50">
        <f t="shared" ref="H24:H35" si="26">J24</f>
        <v>0</v>
      </c>
      <c r="I24" s="50">
        <v>0</v>
      </c>
      <c r="J24" s="50">
        <v>0</v>
      </c>
      <c r="K24" s="50">
        <f t="shared" ref="K24:K35" si="27">L24+M24</f>
        <v>0</v>
      </c>
      <c r="L24" s="50">
        <v>0</v>
      </c>
      <c r="M24" s="50">
        <v>0</v>
      </c>
      <c r="N24" s="50">
        <f t="shared" ref="N24:N35" si="28">O24+P24</f>
        <v>0</v>
      </c>
      <c r="O24" s="50">
        <f t="shared" ref="O24:O35" si="29">L24</f>
        <v>0</v>
      </c>
      <c r="P24" s="40">
        <f t="shared" ref="P24:P35" si="30">M24</f>
        <v>0</v>
      </c>
      <c r="Q24" s="43" t="s">
        <v>85</v>
      </c>
      <c r="R24" s="43" t="s">
        <v>85</v>
      </c>
    </row>
    <row r="25" spans="1:18" ht="47.25" x14ac:dyDescent="0.25">
      <c r="A25" s="3" t="s">
        <v>58</v>
      </c>
      <c r="B25" s="47" t="s">
        <v>100</v>
      </c>
      <c r="C25" s="33" t="s">
        <v>9</v>
      </c>
      <c r="D25" s="30" t="s">
        <v>39</v>
      </c>
      <c r="E25" s="49">
        <f t="shared" si="25"/>
        <v>10392.700000000001</v>
      </c>
      <c r="F25" s="50">
        <v>0</v>
      </c>
      <c r="G25" s="77">
        <v>10392.700000000001</v>
      </c>
      <c r="H25" s="50">
        <f t="shared" si="26"/>
        <v>0</v>
      </c>
      <c r="I25" s="50">
        <v>0</v>
      </c>
      <c r="J25" s="50">
        <v>0</v>
      </c>
      <c r="K25" s="50">
        <f t="shared" si="27"/>
        <v>0</v>
      </c>
      <c r="L25" s="50">
        <v>0</v>
      </c>
      <c r="M25" s="50">
        <v>0</v>
      </c>
      <c r="N25" s="50">
        <f t="shared" si="28"/>
        <v>0</v>
      </c>
      <c r="O25" s="50">
        <f t="shared" si="29"/>
        <v>0</v>
      </c>
      <c r="P25" s="40">
        <f t="shared" si="30"/>
        <v>0</v>
      </c>
      <c r="Q25" s="43" t="s">
        <v>85</v>
      </c>
      <c r="R25" s="43" t="s">
        <v>85</v>
      </c>
    </row>
    <row r="26" spans="1:18" ht="63" x14ac:dyDescent="0.25">
      <c r="A26" s="3" t="s">
        <v>59</v>
      </c>
      <c r="B26" s="47" t="s">
        <v>101</v>
      </c>
      <c r="C26" s="33" t="s">
        <v>9</v>
      </c>
      <c r="D26" s="30" t="s">
        <v>39</v>
      </c>
      <c r="E26" s="49">
        <f t="shared" si="25"/>
        <v>6439.4</v>
      </c>
      <c r="F26" s="50">
        <v>0</v>
      </c>
      <c r="G26" s="78">
        <v>6439.4</v>
      </c>
      <c r="H26" s="50">
        <f t="shared" si="26"/>
        <v>0</v>
      </c>
      <c r="I26" s="50">
        <v>0</v>
      </c>
      <c r="J26" s="50">
        <v>0</v>
      </c>
      <c r="K26" s="50">
        <f t="shared" si="27"/>
        <v>0</v>
      </c>
      <c r="L26" s="50">
        <v>0</v>
      </c>
      <c r="M26" s="50">
        <v>0</v>
      </c>
      <c r="N26" s="50">
        <f t="shared" si="28"/>
        <v>0</v>
      </c>
      <c r="O26" s="50">
        <f t="shared" si="29"/>
        <v>0</v>
      </c>
      <c r="P26" s="40">
        <f t="shared" si="30"/>
        <v>0</v>
      </c>
      <c r="Q26" s="43" t="s">
        <v>85</v>
      </c>
      <c r="R26" s="43" t="s">
        <v>85</v>
      </c>
    </row>
    <row r="27" spans="1:18" ht="47.25" x14ac:dyDescent="0.25">
      <c r="A27" s="3" t="s">
        <v>60</v>
      </c>
      <c r="B27" s="47" t="s">
        <v>102</v>
      </c>
      <c r="C27" s="33" t="s">
        <v>9</v>
      </c>
      <c r="D27" s="30" t="s">
        <v>39</v>
      </c>
      <c r="E27" s="49">
        <f t="shared" si="25"/>
        <v>2575</v>
      </c>
      <c r="F27" s="50">
        <v>0</v>
      </c>
      <c r="G27" s="78">
        <v>2575</v>
      </c>
      <c r="H27" s="50">
        <f t="shared" si="26"/>
        <v>0</v>
      </c>
      <c r="I27" s="50">
        <v>0</v>
      </c>
      <c r="J27" s="50">
        <v>0</v>
      </c>
      <c r="K27" s="50">
        <f t="shared" si="27"/>
        <v>0</v>
      </c>
      <c r="L27" s="50">
        <v>0</v>
      </c>
      <c r="M27" s="50">
        <v>0</v>
      </c>
      <c r="N27" s="50">
        <f t="shared" si="28"/>
        <v>0</v>
      </c>
      <c r="O27" s="50">
        <f t="shared" si="29"/>
        <v>0</v>
      </c>
      <c r="P27" s="40">
        <f t="shared" si="30"/>
        <v>0</v>
      </c>
      <c r="Q27" s="43" t="s">
        <v>85</v>
      </c>
      <c r="R27" s="43" t="s">
        <v>85</v>
      </c>
    </row>
    <row r="28" spans="1:18" ht="63" x14ac:dyDescent="0.25">
      <c r="A28" s="3" t="s">
        <v>61</v>
      </c>
      <c r="B28" s="47" t="s">
        <v>103</v>
      </c>
      <c r="C28" s="33" t="s">
        <v>9</v>
      </c>
      <c r="D28" s="30" t="s">
        <v>39</v>
      </c>
      <c r="E28" s="49">
        <f t="shared" si="25"/>
        <v>5299.1</v>
      </c>
      <c r="F28" s="50">
        <v>0</v>
      </c>
      <c r="G28" s="78">
        <v>5299.1</v>
      </c>
      <c r="H28" s="50">
        <f t="shared" si="26"/>
        <v>0</v>
      </c>
      <c r="I28" s="50">
        <v>0</v>
      </c>
      <c r="J28" s="50">
        <v>0</v>
      </c>
      <c r="K28" s="50">
        <f t="shared" si="27"/>
        <v>0</v>
      </c>
      <c r="L28" s="50">
        <v>0</v>
      </c>
      <c r="M28" s="50">
        <v>0</v>
      </c>
      <c r="N28" s="50">
        <f t="shared" si="28"/>
        <v>0</v>
      </c>
      <c r="O28" s="50">
        <f t="shared" si="29"/>
        <v>0</v>
      </c>
      <c r="P28" s="40">
        <f t="shared" si="30"/>
        <v>0</v>
      </c>
      <c r="Q28" s="43" t="s">
        <v>85</v>
      </c>
      <c r="R28" s="43" t="s">
        <v>85</v>
      </c>
    </row>
    <row r="29" spans="1:18" ht="47.25" x14ac:dyDescent="0.25">
      <c r="A29" s="3" t="s">
        <v>62</v>
      </c>
      <c r="B29" s="47" t="s">
        <v>104</v>
      </c>
      <c r="C29" s="33" t="s">
        <v>9</v>
      </c>
      <c r="D29" s="30" t="s">
        <v>39</v>
      </c>
      <c r="E29" s="49">
        <f t="shared" si="25"/>
        <v>2400.9</v>
      </c>
      <c r="F29" s="50">
        <v>0</v>
      </c>
      <c r="G29" s="78">
        <v>2400.9</v>
      </c>
      <c r="H29" s="50">
        <f t="shared" si="26"/>
        <v>1731.1</v>
      </c>
      <c r="I29" s="50">
        <v>0</v>
      </c>
      <c r="J29" s="50">
        <v>1731.1</v>
      </c>
      <c r="K29" s="50">
        <f t="shared" si="27"/>
        <v>1731</v>
      </c>
      <c r="L29" s="50">
        <v>0</v>
      </c>
      <c r="M29" s="50">
        <v>1731</v>
      </c>
      <c r="N29" s="50">
        <f t="shared" si="28"/>
        <v>1731</v>
      </c>
      <c r="O29" s="50">
        <f t="shared" si="29"/>
        <v>0</v>
      </c>
      <c r="P29" s="40">
        <f t="shared" si="30"/>
        <v>1731</v>
      </c>
      <c r="Q29" s="28">
        <f>K29/H29</f>
        <v>0.99994223326208775</v>
      </c>
      <c r="R29" s="28">
        <f>N29/H29</f>
        <v>0.99994223326208775</v>
      </c>
    </row>
    <row r="30" spans="1:18" ht="47.25" x14ac:dyDescent="0.25">
      <c r="A30" s="3" t="s">
        <v>63</v>
      </c>
      <c r="B30" s="47" t="s">
        <v>105</v>
      </c>
      <c r="C30" s="33" t="s">
        <v>9</v>
      </c>
      <c r="D30" s="30" t="s">
        <v>39</v>
      </c>
      <c r="E30" s="49">
        <f t="shared" si="25"/>
        <v>7698.9</v>
      </c>
      <c r="F30" s="50">
        <v>0</v>
      </c>
      <c r="G30" s="78">
        <v>7698.9</v>
      </c>
      <c r="H30" s="50">
        <f t="shared" si="26"/>
        <v>0</v>
      </c>
      <c r="I30" s="50">
        <v>0</v>
      </c>
      <c r="J30" s="50">
        <v>0</v>
      </c>
      <c r="K30" s="50">
        <f t="shared" si="27"/>
        <v>0</v>
      </c>
      <c r="L30" s="50">
        <v>0</v>
      </c>
      <c r="M30" s="50">
        <v>0</v>
      </c>
      <c r="N30" s="50">
        <f t="shared" si="28"/>
        <v>0</v>
      </c>
      <c r="O30" s="50">
        <f t="shared" si="29"/>
        <v>0</v>
      </c>
      <c r="P30" s="40">
        <f t="shared" si="30"/>
        <v>0</v>
      </c>
      <c r="Q30" s="28" t="s">
        <v>85</v>
      </c>
      <c r="R30" s="28" t="s">
        <v>85</v>
      </c>
    </row>
    <row r="31" spans="1:18" ht="63" x14ac:dyDescent="0.25">
      <c r="A31" s="3" t="s">
        <v>64</v>
      </c>
      <c r="B31" s="47" t="s">
        <v>106</v>
      </c>
      <c r="C31" s="33" t="s">
        <v>9</v>
      </c>
      <c r="D31" s="30" t="s">
        <v>39</v>
      </c>
      <c r="E31" s="49">
        <f t="shared" si="25"/>
        <v>6216.9</v>
      </c>
      <c r="F31" s="50">
        <v>0</v>
      </c>
      <c r="G31" s="78">
        <f>1469.7+4747.2</f>
        <v>6216.9</v>
      </c>
      <c r="H31" s="50">
        <f t="shared" si="26"/>
        <v>0</v>
      </c>
      <c r="I31" s="50">
        <v>0</v>
      </c>
      <c r="J31" s="50">
        <v>0</v>
      </c>
      <c r="K31" s="50">
        <f t="shared" si="27"/>
        <v>0</v>
      </c>
      <c r="L31" s="50">
        <v>0</v>
      </c>
      <c r="M31" s="50">
        <v>0</v>
      </c>
      <c r="N31" s="50">
        <f t="shared" si="28"/>
        <v>0</v>
      </c>
      <c r="O31" s="50">
        <f t="shared" si="29"/>
        <v>0</v>
      </c>
      <c r="P31" s="40">
        <f t="shared" si="30"/>
        <v>0</v>
      </c>
      <c r="Q31" s="28" t="s">
        <v>85</v>
      </c>
      <c r="R31" s="28" t="s">
        <v>85</v>
      </c>
    </row>
    <row r="32" spans="1:18" ht="66" x14ac:dyDescent="0.25">
      <c r="A32" s="3" t="s">
        <v>65</v>
      </c>
      <c r="B32" s="48" t="s">
        <v>107</v>
      </c>
      <c r="C32" s="33" t="s">
        <v>9</v>
      </c>
      <c r="D32" s="30" t="s">
        <v>39</v>
      </c>
      <c r="E32" s="49">
        <f t="shared" si="25"/>
        <v>1129.3</v>
      </c>
      <c r="F32" s="50">
        <v>0</v>
      </c>
      <c r="G32" s="80">
        <v>1129.3</v>
      </c>
      <c r="H32" s="50">
        <f t="shared" si="26"/>
        <v>0</v>
      </c>
      <c r="I32" s="50">
        <v>0</v>
      </c>
      <c r="J32" s="50">
        <v>0</v>
      </c>
      <c r="K32" s="50">
        <f t="shared" si="27"/>
        <v>0</v>
      </c>
      <c r="L32" s="50">
        <v>0</v>
      </c>
      <c r="M32" s="50">
        <v>0</v>
      </c>
      <c r="N32" s="50">
        <f t="shared" si="28"/>
        <v>0</v>
      </c>
      <c r="O32" s="50">
        <f t="shared" si="29"/>
        <v>0</v>
      </c>
      <c r="P32" s="40">
        <f t="shared" si="30"/>
        <v>0</v>
      </c>
      <c r="Q32" s="28" t="s">
        <v>85</v>
      </c>
      <c r="R32" s="28" t="s">
        <v>85</v>
      </c>
    </row>
    <row r="33" spans="1:18" ht="66" x14ac:dyDescent="0.25">
      <c r="A33" s="3" t="s">
        <v>66</v>
      </c>
      <c r="B33" s="48" t="s">
        <v>108</v>
      </c>
      <c r="C33" s="33" t="s">
        <v>9</v>
      </c>
      <c r="D33" s="30" t="s">
        <v>39</v>
      </c>
      <c r="E33" s="49">
        <f t="shared" si="25"/>
        <v>314.2</v>
      </c>
      <c r="F33" s="50">
        <v>0</v>
      </c>
      <c r="G33" s="80">
        <v>314.2</v>
      </c>
      <c r="H33" s="50">
        <f t="shared" si="26"/>
        <v>314.2</v>
      </c>
      <c r="I33" s="50">
        <v>0</v>
      </c>
      <c r="J33" s="50">
        <v>314.2</v>
      </c>
      <c r="K33" s="50">
        <f t="shared" si="27"/>
        <v>314.2</v>
      </c>
      <c r="L33" s="50">
        <v>0</v>
      </c>
      <c r="M33" s="50">
        <v>314.2</v>
      </c>
      <c r="N33" s="50">
        <f t="shared" si="28"/>
        <v>314.2</v>
      </c>
      <c r="O33" s="50">
        <f t="shared" si="29"/>
        <v>0</v>
      </c>
      <c r="P33" s="91">
        <f t="shared" si="30"/>
        <v>314.2</v>
      </c>
      <c r="Q33" s="28">
        <f>K33/H33</f>
        <v>1</v>
      </c>
      <c r="R33" s="28">
        <f>N33/H33</f>
        <v>1</v>
      </c>
    </row>
    <row r="34" spans="1:18" ht="49.5" x14ac:dyDescent="0.25">
      <c r="A34" s="3" t="s">
        <v>67</v>
      </c>
      <c r="B34" s="48" t="s">
        <v>109</v>
      </c>
      <c r="C34" s="33" t="s">
        <v>9</v>
      </c>
      <c r="D34" s="30" t="s">
        <v>39</v>
      </c>
      <c r="E34" s="49">
        <f t="shared" si="25"/>
        <v>6506.3</v>
      </c>
      <c r="F34" s="50">
        <v>0</v>
      </c>
      <c r="G34" s="80">
        <v>6506.3</v>
      </c>
      <c r="H34" s="50">
        <f t="shared" si="26"/>
        <v>0</v>
      </c>
      <c r="I34" s="50">
        <v>0</v>
      </c>
      <c r="J34" s="50">
        <v>0</v>
      </c>
      <c r="K34" s="50">
        <f t="shared" si="27"/>
        <v>0</v>
      </c>
      <c r="L34" s="50">
        <v>0</v>
      </c>
      <c r="M34" s="50">
        <v>0</v>
      </c>
      <c r="N34" s="50">
        <f t="shared" si="28"/>
        <v>0</v>
      </c>
      <c r="O34" s="50">
        <f t="shared" si="29"/>
        <v>0</v>
      </c>
      <c r="P34" s="40">
        <f t="shared" si="30"/>
        <v>0</v>
      </c>
      <c r="Q34" s="28" t="s">
        <v>85</v>
      </c>
      <c r="R34" s="28" t="s">
        <v>85</v>
      </c>
    </row>
    <row r="35" spans="1:18" ht="66" x14ac:dyDescent="0.25">
      <c r="A35" s="3" t="s">
        <v>68</v>
      </c>
      <c r="B35" s="48" t="s">
        <v>110</v>
      </c>
      <c r="C35" s="33" t="s">
        <v>9</v>
      </c>
      <c r="D35" s="30" t="s">
        <v>39</v>
      </c>
      <c r="E35" s="49">
        <f t="shared" si="25"/>
        <v>5724.1</v>
      </c>
      <c r="F35" s="50">
        <v>0</v>
      </c>
      <c r="G35" s="80">
        <v>5724.1</v>
      </c>
      <c r="H35" s="50">
        <f t="shared" si="26"/>
        <v>0</v>
      </c>
      <c r="I35" s="50">
        <v>0</v>
      </c>
      <c r="J35" s="50">
        <v>0</v>
      </c>
      <c r="K35" s="50">
        <f t="shared" si="27"/>
        <v>0</v>
      </c>
      <c r="L35" s="50">
        <v>0</v>
      </c>
      <c r="M35" s="50">
        <v>0</v>
      </c>
      <c r="N35" s="50">
        <f t="shared" si="28"/>
        <v>0</v>
      </c>
      <c r="O35" s="50">
        <f t="shared" si="29"/>
        <v>0</v>
      </c>
      <c r="P35" s="40">
        <f t="shared" si="30"/>
        <v>0</v>
      </c>
      <c r="Q35" s="28" t="s">
        <v>85</v>
      </c>
      <c r="R35" s="28" t="s">
        <v>85</v>
      </c>
    </row>
    <row r="36" spans="1:18" ht="49.5" x14ac:dyDescent="0.25">
      <c r="A36" s="3" t="s">
        <v>69</v>
      </c>
      <c r="B36" s="48" t="s">
        <v>84</v>
      </c>
      <c r="C36" s="33" t="s">
        <v>9</v>
      </c>
      <c r="D36" s="30" t="s">
        <v>39</v>
      </c>
      <c r="E36" s="49">
        <f t="shared" ref="E36:E39" si="31">F36+G36</f>
        <v>6220.6</v>
      </c>
      <c r="F36" s="50">
        <v>0</v>
      </c>
      <c r="G36" s="80">
        <v>6220.6</v>
      </c>
      <c r="H36" s="50">
        <f t="shared" ref="H36:H39" si="32">J36</f>
        <v>0</v>
      </c>
      <c r="I36" s="50">
        <v>0</v>
      </c>
      <c r="J36" s="50">
        <v>0</v>
      </c>
      <c r="K36" s="50">
        <f t="shared" ref="K36:K39" si="33">L36+M36</f>
        <v>0</v>
      </c>
      <c r="L36" s="50">
        <v>0</v>
      </c>
      <c r="M36" s="50">
        <v>0</v>
      </c>
      <c r="N36" s="50">
        <f t="shared" ref="N36:N39" si="34">O36+P36</f>
        <v>0</v>
      </c>
      <c r="O36" s="50">
        <f t="shared" ref="O36:O39" si="35">L36</f>
        <v>0</v>
      </c>
      <c r="P36" s="40">
        <f t="shared" ref="P36:P39" si="36">M36</f>
        <v>0</v>
      </c>
      <c r="Q36" s="28" t="s">
        <v>85</v>
      </c>
      <c r="R36" s="28" t="s">
        <v>85</v>
      </c>
    </row>
    <row r="37" spans="1:18" ht="66" x14ac:dyDescent="0.25">
      <c r="A37" s="3" t="s">
        <v>114</v>
      </c>
      <c r="B37" s="48" t="s">
        <v>111</v>
      </c>
      <c r="C37" s="33" t="s">
        <v>9</v>
      </c>
      <c r="D37" s="30" t="s">
        <v>39</v>
      </c>
      <c r="E37" s="49">
        <f t="shared" si="31"/>
        <v>6119.9</v>
      </c>
      <c r="F37" s="50">
        <v>0</v>
      </c>
      <c r="G37" s="80">
        <v>6119.9</v>
      </c>
      <c r="H37" s="50">
        <f t="shared" si="32"/>
        <v>0</v>
      </c>
      <c r="I37" s="50">
        <v>0</v>
      </c>
      <c r="J37" s="50">
        <v>0</v>
      </c>
      <c r="K37" s="50">
        <f t="shared" si="33"/>
        <v>0</v>
      </c>
      <c r="L37" s="50">
        <v>0</v>
      </c>
      <c r="M37" s="50">
        <v>0</v>
      </c>
      <c r="N37" s="50">
        <f t="shared" si="34"/>
        <v>0</v>
      </c>
      <c r="O37" s="50">
        <f t="shared" si="35"/>
        <v>0</v>
      </c>
      <c r="P37" s="40">
        <f t="shared" si="36"/>
        <v>0</v>
      </c>
      <c r="Q37" s="28" t="s">
        <v>85</v>
      </c>
      <c r="R37" s="28" t="s">
        <v>85</v>
      </c>
    </row>
    <row r="38" spans="1:18" ht="66" x14ac:dyDescent="0.25">
      <c r="A38" s="3" t="s">
        <v>115</v>
      </c>
      <c r="B38" s="48" t="s">
        <v>112</v>
      </c>
      <c r="C38" s="33" t="s">
        <v>9</v>
      </c>
      <c r="D38" s="30" t="s">
        <v>39</v>
      </c>
      <c r="E38" s="49">
        <f t="shared" si="31"/>
        <v>3288.6</v>
      </c>
      <c r="F38" s="50">
        <v>0</v>
      </c>
      <c r="G38" s="80">
        <v>3288.6</v>
      </c>
      <c r="H38" s="50">
        <f t="shared" si="32"/>
        <v>0</v>
      </c>
      <c r="I38" s="50">
        <v>0</v>
      </c>
      <c r="J38" s="50">
        <v>0</v>
      </c>
      <c r="K38" s="50">
        <f t="shared" si="33"/>
        <v>0</v>
      </c>
      <c r="L38" s="50">
        <v>0</v>
      </c>
      <c r="M38" s="50">
        <v>0</v>
      </c>
      <c r="N38" s="50">
        <f t="shared" si="34"/>
        <v>0</v>
      </c>
      <c r="O38" s="50">
        <f t="shared" si="35"/>
        <v>0</v>
      </c>
      <c r="P38" s="40">
        <f t="shared" si="36"/>
        <v>0</v>
      </c>
      <c r="Q38" s="28" t="s">
        <v>85</v>
      </c>
      <c r="R38" s="28" t="s">
        <v>85</v>
      </c>
    </row>
    <row r="39" spans="1:18" ht="66" x14ac:dyDescent="0.25">
      <c r="A39" s="3" t="s">
        <v>116</v>
      </c>
      <c r="B39" s="48" t="s">
        <v>113</v>
      </c>
      <c r="C39" s="33" t="s">
        <v>9</v>
      </c>
      <c r="D39" s="30" t="s">
        <v>39</v>
      </c>
      <c r="E39" s="49">
        <f t="shared" si="31"/>
        <v>2458.4</v>
      </c>
      <c r="F39" s="50">
        <v>0</v>
      </c>
      <c r="G39" s="80">
        <v>2458.4</v>
      </c>
      <c r="H39" s="50">
        <f t="shared" si="32"/>
        <v>0</v>
      </c>
      <c r="I39" s="50">
        <v>0</v>
      </c>
      <c r="J39" s="50">
        <v>0</v>
      </c>
      <c r="K39" s="50">
        <f t="shared" si="33"/>
        <v>0</v>
      </c>
      <c r="L39" s="50">
        <v>0</v>
      </c>
      <c r="M39" s="50">
        <v>0</v>
      </c>
      <c r="N39" s="50">
        <f t="shared" si="34"/>
        <v>0</v>
      </c>
      <c r="O39" s="50">
        <f t="shared" si="35"/>
        <v>0</v>
      </c>
      <c r="P39" s="40">
        <f t="shared" si="36"/>
        <v>0</v>
      </c>
      <c r="Q39" s="28" t="s">
        <v>85</v>
      </c>
      <c r="R39" s="28" t="s">
        <v>85</v>
      </c>
    </row>
    <row r="40" spans="1:18" ht="66" x14ac:dyDescent="0.25">
      <c r="A40" s="3" t="s">
        <v>151</v>
      </c>
      <c r="B40" s="48" t="s">
        <v>155</v>
      </c>
      <c r="C40" s="33" t="s">
        <v>9</v>
      </c>
      <c r="D40" s="30" t="s">
        <v>39</v>
      </c>
      <c r="E40" s="49">
        <f t="shared" ref="E40:E43" si="37">F40+G40</f>
        <v>3932.6</v>
      </c>
      <c r="F40" s="50">
        <v>0</v>
      </c>
      <c r="G40" s="90">
        <v>3932.6</v>
      </c>
      <c r="H40" s="50">
        <f t="shared" ref="H40:H43" si="38">J40</f>
        <v>0</v>
      </c>
      <c r="I40" s="50">
        <v>0</v>
      </c>
      <c r="J40" s="50">
        <v>0</v>
      </c>
      <c r="K40" s="50">
        <f t="shared" ref="K40:K43" si="39">L40+M40</f>
        <v>0</v>
      </c>
      <c r="L40" s="50">
        <v>0</v>
      </c>
      <c r="M40" s="50">
        <v>0</v>
      </c>
      <c r="N40" s="50">
        <f t="shared" ref="N40:N43" si="40">O40+P40</f>
        <v>0</v>
      </c>
      <c r="O40" s="50">
        <f t="shared" ref="O40:O43" si="41">L40</f>
        <v>0</v>
      </c>
      <c r="P40" s="40">
        <f t="shared" ref="P40:P43" si="42">M40</f>
        <v>0</v>
      </c>
      <c r="Q40" s="28" t="s">
        <v>85</v>
      </c>
      <c r="R40" s="28" t="s">
        <v>85</v>
      </c>
    </row>
    <row r="41" spans="1:18" ht="66" x14ac:dyDescent="0.25">
      <c r="A41" s="3" t="s">
        <v>152</v>
      </c>
      <c r="B41" s="48" t="s">
        <v>156</v>
      </c>
      <c r="C41" s="33" t="s">
        <v>9</v>
      </c>
      <c r="D41" s="30" t="s">
        <v>39</v>
      </c>
      <c r="E41" s="49">
        <f t="shared" si="37"/>
        <v>3819.9</v>
      </c>
      <c r="F41" s="50">
        <v>0</v>
      </c>
      <c r="G41" s="90">
        <v>3819.9</v>
      </c>
      <c r="H41" s="50">
        <f t="shared" si="38"/>
        <v>0</v>
      </c>
      <c r="I41" s="50">
        <v>0</v>
      </c>
      <c r="J41" s="50">
        <v>0</v>
      </c>
      <c r="K41" s="50">
        <f t="shared" si="39"/>
        <v>0</v>
      </c>
      <c r="L41" s="50">
        <v>0</v>
      </c>
      <c r="M41" s="50">
        <v>0</v>
      </c>
      <c r="N41" s="50">
        <f t="shared" si="40"/>
        <v>0</v>
      </c>
      <c r="O41" s="50">
        <f t="shared" si="41"/>
        <v>0</v>
      </c>
      <c r="P41" s="40">
        <f t="shared" si="42"/>
        <v>0</v>
      </c>
      <c r="Q41" s="28" t="s">
        <v>85</v>
      </c>
      <c r="R41" s="28" t="s">
        <v>85</v>
      </c>
    </row>
    <row r="42" spans="1:18" ht="66" x14ac:dyDescent="0.25">
      <c r="A42" s="3" t="s">
        <v>153</v>
      </c>
      <c r="B42" s="48" t="s">
        <v>157</v>
      </c>
      <c r="C42" s="33" t="s">
        <v>9</v>
      </c>
      <c r="D42" s="30" t="s">
        <v>39</v>
      </c>
      <c r="E42" s="49">
        <f t="shared" si="37"/>
        <v>214.6</v>
      </c>
      <c r="F42" s="50">
        <v>0</v>
      </c>
      <c r="G42" s="90">
        <v>214.6</v>
      </c>
      <c r="H42" s="50">
        <f t="shared" si="38"/>
        <v>0</v>
      </c>
      <c r="I42" s="50">
        <v>0</v>
      </c>
      <c r="J42" s="50">
        <v>0</v>
      </c>
      <c r="K42" s="50">
        <f t="shared" si="39"/>
        <v>0</v>
      </c>
      <c r="L42" s="50">
        <v>0</v>
      </c>
      <c r="M42" s="50">
        <v>0</v>
      </c>
      <c r="N42" s="50">
        <f t="shared" si="40"/>
        <v>0</v>
      </c>
      <c r="O42" s="50">
        <f t="shared" si="41"/>
        <v>0</v>
      </c>
      <c r="P42" s="40">
        <f t="shared" si="42"/>
        <v>0</v>
      </c>
      <c r="Q42" s="28" t="s">
        <v>85</v>
      </c>
      <c r="R42" s="28" t="s">
        <v>85</v>
      </c>
    </row>
    <row r="43" spans="1:18" ht="66" x14ac:dyDescent="0.25">
      <c r="A43" s="3" t="s">
        <v>154</v>
      </c>
      <c r="B43" s="48" t="s">
        <v>158</v>
      </c>
      <c r="C43" s="33" t="s">
        <v>9</v>
      </c>
      <c r="D43" s="30" t="s">
        <v>39</v>
      </c>
      <c r="E43" s="49">
        <f t="shared" si="37"/>
        <v>808.2</v>
      </c>
      <c r="F43" s="50">
        <v>0</v>
      </c>
      <c r="G43" s="90">
        <v>808.2</v>
      </c>
      <c r="H43" s="50">
        <f t="shared" si="38"/>
        <v>0</v>
      </c>
      <c r="I43" s="50">
        <v>0</v>
      </c>
      <c r="J43" s="50">
        <v>0</v>
      </c>
      <c r="K43" s="50">
        <f t="shared" si="39"/>
        <v>0</v>
      </c>
      <c r="L43" s="50">
        <v>0</v>
      </c>
      <c r="M43" s="50">
        <v>0</v>
      </c>
      <c r="N43" s="50">
        <f t="shared" si="40"/>
        <v>0</v>
      </c>
      <c r="O43" s="50">
        <f t="shared" si="41"/>
        <v>0</v>
      </c>
      <c r="P43" s="40">
        <f t="shared" si="42"/>
        <v>0</v>
      </c>
      <c r="Q43" s="28" t="s">
        <v>85</v>
      </c>
      <c r="R43" s="28" t="s">
        <v>85</v>
      </c>
    </row>
    <row r="44" spans="1:18" ht="82.5" x14ac:dyDescent="0.25">
      <c r="A44" s="3" t="s">
        <v>185</v>
      </c>
      <c r="B44" s="48" t="s">
        <v>186</v>
      </c>
      <c r="C44" s="33" t="s">
        <v>9</v>
      </c>
      <c r="D44" s="30" t="s">
        <v>39</v>
      </c>
      <c r="E44" s="49">
        <f t="shared" ref="E44" si="43">F44+G44</f>
        <v>87.1</v>
      </c>
      <c r="F44" s="50">
        <v>0</v>
      </c>
      <c r="G44" s="90">
        <v>87.1</v>
      </c>
      <c r="H44" s="50">
        <f t="shared" ref="H44" si="44">J44</f>
        <v>0</v>
      </c>
      <c r="I44" s="50">
        <v>0</v>
      </c>
      <c r="J44" s="50">
        <v>0</v>
      </c>
      <c r="K44" s="50">
        <f t="shared" ref="K44" si="45">L44+M44</f>
        <v>0</v>
      </c>
      <c r="L44" s="50">
        <v>0</v>
      </c>
      <c r="M44" s="50">
        <v>0</v>
      </c>
      <c r="N44" s="50">
        <f t="shared" ref="N44" si="46">O44+P44</f>
        <v>0</v>
      </c>
      <c r="O44" s="50">
        <f t="shared" ref="O44" si="47">L44</f>
        <v>0</v>
      </c>
      <c r="P44" s="40">
        <f t="shared" ref="P44" si="48">M44</f>
        <v>0</v>
      </c>
      <c r="Q44" s="28" t="s">
        <v>85</v>
      </c>
      <c r="R44" s="28" t="s">
        <v>85</v>
      </c>
    </row>
    <row r="45" spans="1:18" ht="38.25" customHeight="1" x14ac:dyDescent="0.25">
      <c r="A45" s="3" t="s">
        <v>118</v>
      </c>
      <c r="B45" s="106" t="s">
        <v>117</v>
      </c>
      <c r="C45" s="107"/>
      <c r="D45" s="108"/>
      <c r="E45" s="49">
        <f>SUM(E46:E47)</f>
        <v>5707.1</v>
      </c>
      <c r="F45" s="49">
        <f t="shared" ref="F45:P45" si="49">SUM(F46:F47)</f>
        <v>0</v>
      </c>
      <c r="G45" s="81">
        <f t="shared" si="49"/>
        <v>5707.1</v>
      </c>
      <c r="H45" s="49">
        <f t="shared" si="49"/>
        <v>3454</v>
      </c>
      <c r="I45" s="49">
        <f t="shared" si="49"/>
        <v>0</v>
      </c>
      <c r="J45" s="49">
        <f t="shared" si="49"/>
        <v>3454</v>
      </c>
      <c r="K45" s="49">
        <f t="shared" si="49"/>
        <v>3436.7</v>
      </c>
      <c r="L45" s="49">
        <f t="shared" si="49"/>
        <v>0</v>
      </c>
      <c r="M45" s="49">
        <f t="shared" si="49"/>
        <v>3436.7</v>
      </c>
      <c r="N45" s="49">
        <f t="shared" si="49"/>
        <v>3436.7</v>
      </c>
      <c r="O45" s="49">
        <f t="shared" si="49"/>
        <v>0</v>
      </c>
      <c r="P45" s="39">
        <f t="shared" si="49"/>
        <v>3436.7</v>
      </c>
      <c r="Q45" s="27">
        <f>K45/H45</f>
        <v>0.99499131441806599</v>
      </c>
      <c r="R45" s="27">
        <f>N45/H45</f>
        <v>0.99499131441806599</v>
      </c>
    </row>
    <row r="46" spans="1:18" ht="63" x14ac:dyDescent="0.25">
      <c r="A46" s="3" t="s">
        <v>119</v>
      </c>
      <c r="B46" s="32" t="s">
        <v>121</v>
      </c>
      <c r="C46" s="33" t="s">
        <v>9</v>
      </c>
      <c r="D46" s="30" t="s">
        <v>39</v>
      </c>
      <c r="E46" s="49">
        <f t="shared" ref="E46" si="50">F46+G46</f>
        <v>2253.1</v>
      </c>
      <c r="F46" s="50">
        <v>0</v>
      </c>
      <c r="G46" s="82">
        <v>2253.1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40">
        <v>0</v>
      </c>
      <c r="Q46" s="28" t="s">
        <v>85</v>
      </c>
      <c r="R46" s="28" t="s">
        <v>85</v>
      </c>
    </row>
    <row r="47" spans="1:18" ht="63" x14ac:dyDescent="0.25">
      <c r="A47" s="3" t="s">
        <v>120</v>
      </c>
      <c r="B47" s="32" t="s">
        <v>122</v>
      </c>
      <c r="C47" s="33" t="s">
        <v>9</v>
      </c>
      <c r="D47" s="30" t="s">
        <v>1</v>
      </c>
      <c r="E47" s="49">
        <f t="shared" ref="E47" si="51">F47+G47</f>
        <v>3454</v>
      </c>
      <c r="F47" s="50">
        <v>0</v>
      </c>
      <c r="G47" s="82">
        <v>3454</v>
      </c>
      <c r="H47" s="50">
        <f>J47</f>
        <v>3454</v>
      </c>
      <c r="I47" s="50">
        <v>0</v>
      </c>
      <c r="J47" s="50">
        <v>3454</v>
      </c>
      <c r="K47" s="50">
        <f>M47</f>
        <v>3436.7</v>
      </c>
      <c r="L47" s="50">
        <v>0</v>
      </c>
      <c r="M47" s="50">
        <v>3436.7</v>
      </c>
      <c r="N47" s="50">
        <f>P47</f>
        <v>3436.7</v>
      </c>
      <c r="O47" s="50">
        <v>0</v>
      </c>
      <c r="P47" s="91">
        <f>M47</f>
        <v>3436.7</v>
      </c>
      <c r="Q47" s="28">
        <f>K47/H47</f>
        <v>0.99499131441806599</v>
      </c>
      <c r="R47" s="28">
        <f>N47/H47</f>
        <v>0.99499131441806599</v>
      </c>
    </row>
    <row r="48" spans="1:18" ht="38.25" customHeight="1" x14ac:dyDescent="0.25">
      <c r="A48" s="3" t="s">
        <v>74</v>
      </c>
      <c r="B48" s="106" t="s">
        <v>73</v>
      </c>
      <c r="C48" s="107"/>
      <c r="D48" s="108"/>
      <c r="E48" s="49">
        <f>E49+E51</f>
        <v>325.7</v>
      </c>
      <c r="F48" s="49">
        <f t="shared" ref="F48:P48" si="52">F49+F51</f>
        <v>0</v>
      </c>
      <c r="G48" s="81">
        <f t="shared" si="52"/>
        <v>325.7</v>
      </c>
      <c r="H48" s="49">
        <f t="shared" si="52"/>
        <v>30.3</v>
      </c>
      <c r="I48" s="49">
        <f t="shared" si="52"/>
        <v>0</v>
      </c>
      <c r="J48" s="49">
        <f t="shared" si="52"/>
        <v>30.3</v>
      </c>
      <c r="K48" s="49">
        <f t="shared" si="52"/>
        <v>30.2</v>
      </c>
      <c r="L48" s="49">
        <f t="shared" si="52"/>
        <v>0</v>
      </c>
      <c r="M48" s="49">
        <f t="shared" si="52"/>
        <v>30.2</v>
      </c>
      <c r="N48" s="49">
        <f t="shared" si="52"/>
        <v>30.2</v>
      </c>
      <c r="O48" s="49">
        <f t="shared" si="52"/>
        <v>0</v>
      </c>
      <c r="P48" s="39">
        <f t="shared" si="52"/>
        <v>30.2</v>
      </c>
      <c r="Q48" s="27">
        <f>K48/H48</f>
        <v>0.99669966996699666</v>
      </c>
      <c r="R48" s="27">
        <f>N48/H48</f>
        <v>0.99669966996699666</v>
      </c>
    </row>
    <row r="49" spans="1:18" ht="50.25" customHeight="1" x14ac:dyDescent="0.25">
      <c r="A49" s="3" t="s">
        <v>126</v>
      </c>
      <c r="B49" s="106" t="s">
        <v>123</v>
      </c>
      <c r="C49" s="107"/>
      <c r="D49" s="108"/>
      <c r="E49" s="49">
        <f>SUM(E50)</f>
        <v>238.1</v>
      </c>
      <c r="F49" s="49">
        <f t="shared" ref="F49:P49" si="53">SUM(F50)</f>
        <v>0</v>
      </c>
      <c r="G49" s="81">
        <f t="shared" si="53"/>
        <v>238.1</v>
      </c>
      <c r="H49" s="49">
        <f t="shared" si="53"/>
        <v>0</v>
      </c>
      <c r="I49" s="49">
        <f t="shared" si="53"/>
        <v>0</v>
      </c>
      <c r="J49" s="49">
        <f t="shared" si="53"/>
        <v>0</v>
      </c>
      <c r="K49" s="49">
        <f t="shared" si="53"/>
        <v>0</v>
      </c>
      <c r="L49" s="49">
        <f t="shared" si="53"/>
        <v>0</v>
      </c>
      <c r="M49" s="49">
        <f t="shared" si="53"/>
        <v>0</v>
      </c>
      <c r="N49" s="49">
        <f t="shared" si="53"/>
        <v>0</v>
      </c>
      <c r="O49" s="49">
        <f t="shared" si="53"/>
        <v>0</v>
      </c>
      <c r="P49" s="39">
        <f t="shared" si="53"/>
        <v>0</v>
      </c>
      <c r="Q49" s="28" t="s">
        <v>85</v>
      </c>
      <c r="R49" s="28" t="s">
        <v>85</v>
      </c>
    </row>
    <row r="50" spans="1:18" ht="50.25" customHeight="1" x14ac:dyDescent="0.25">
      <c r="A50" s="3" t="s">
        <v>127</v>
      </c>
      <c r="B50" s="34" t="s">
        <v>124</v>
      </c>
      <c r="C50" s="33" t="s">
        <v>9</v>
      </c>
      <c r="D50" s="30" t="s">
        <v>39</v>
      </c>
      <c r="E50" s="50">
        <f t="shared" ref="E50" si="54">F50+G50</f>
        <v>238.1</v>
      </c>
      <c r="F50" s="50">
        <v>0</v>
      </c>
      <c r="G50" s="82">
        <v>238.1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40">
        <v>0</v>
      </c>
      <c r="Q50" s="28" t="s">
        <v>85</v>
      </c>
      <c r="R50" s="28" t="s">
        <v>85</v>
      </c>
    </row>
    <row r="51" spans="1:18" ht="50.25" customHeight="1" x14ac:dyDescent="0.25">
      <c r="A51" s="3" t="s">
        <v>128</v>
      </c>
      <c r="B51" s="106" t="s">
        <v>125</v>
      </c>
      <c r="C51" s="107"/>
      <c r="D51" s="108"/>
      <c r="E51" s="49">
        <f>SUM(E52)</f>
        <v>87.6</v>
      </c>
      <c r="F51" s="49">
        <f t="shared" ref="F51" si="55">SUM(F52)</f>
        <v>0</v>
      </c>
      <c r="G51" s="81">
        <f t="shared" ref="G51" si="56">SUM(G52)</f>
        <v>87.6</v>
      </c>
      <c r="H51" s="49">
        <f t="shared" ref="H51" si="57">SUM(H52)</f>
        <v>30.3</v>
      </c>
      <c r="I51" s="49">
        <f t="shared" ref="I51" si="58">SUM(I52)</f>
        <v>0</v>
      </c>
      <c r="J51" s="49">
        <f t="shared" ref="J51" si="59">SUM(J52)</f>
        <v>30.3</v>
      </c>
      <c r="K51" s="49">
        <f t="shared" ref="K51" si="60">SUM(K52)</f>
        <v>30.2</v>
      </c>
      <c r="L51" s="49">
        <f t="shared" ref="L51" si="61">SUM(L52)</f>
        <v>0</v>
      </c>
      <c r="M51" s="49">
        <f t="shared" ref="M51" si="62">SUM(M52)</f>
        <v>30.2</v>
      </c>
      <c r="N51" s="49">
        <f t="shared" ref="N51" si="63">SUM(N52)</f>
        <v>30.2</v>
      </c>
      <c r="O51" s="49">
        <f t="shared" ref="O51" si="64">SUM(O52)</f>
        <v>0</v>
      </c>
      <c r="P51" s="39">
        <f t="shared" ref="P51" si="65">SUM(P52)</f>
        <v>30.2</v>
      </c>
      <c r="Q51" s="27">
        <f>K51/H51</f>
        <v>0.99669966996699666</v>
      </c>
      <c r="R51" s="27">
        <f>N51/H51</f>
        <v>0.99669966996699666</v>
      </c>
    </row>
    <row r="52" spans="1:18" ht="117.75" customHeight="1" x14ac:dyDescent="0.25">
      <c r="A52" s="3" t="s">
        <v>129</v>
      </c>
      <c r="B52" s="34" t="s">
        <v>130</v>
      </c>
      <c r="C52" s="33" t="s">
        <v>9</v>
      </c>
      <c r="D52" s="30" t="s">
        <v>39</v>
      </c>
      <c r="E52" s="49">
        <f t="shared" ref="E52" si="66">F52+G52</f>
        <v>87.6</v>
      </c>
      <c r="F52" s="50">
        <v>0</v>
      </c>
      <c r="G52" s="82">
        <v>87.6</v>
      </c>
      <c r="H52" s="50">
        <f>J52</f>
        <v>30.3</v>
      </c>
      <c r="I52" s="50">
        <v>0</v>
      </c>
      <c r="J52" s="50">
        <v>30.3</v>
      </c>
      <c r="K52" s="50">
        <f>M52</f>
        <v>30.2</v>
      </c>
      <c r="L52" s="50">
        <v>0</v>
      </c>
      <c r="M52" s="50">
        <v>30.2</v>
      </c>
      <c r="N52" s="50">
        <f>P52</f>
        <v>30.2</v>
      </c>
      <c r="O52" s="50">
        <v>0</v>
      </c>
      <c r="P52" s="91">
        <f>M52</f>
        <v>30.2</v>
      </c>
      <c r="Q52" s="28">
        <f>K52/H52</f>
        <v>0.99669966996699666</v>
      </c>
      <c r="R52" s="28">
        <f>N52/H52</f>
        <v>0.99669966996699666</v>
      </c>
    </row>
    <row r="53" spans="1:18" ht="38.25" customHeight="1" x14ac:dyDescent="0.25">
      <c r="A53" s="3" t="s">
        <v>75</v>
      </c>
      <c r="B53" s="106" t="s">
        <v>77</v>
      </c>
      <c r="C53" s="107"/>
      <c r="D53" s="108"/>
      <c r="E53" s="49">
        <f>E54</f>
        <v>48</v>
      </c>
      <c r="F53" s="49">
        <f t="shared" ref="F53:P53" si="67">F54</f>
        <v>0</v>
      </c>
      <c r="G53" s="81">
        <f t="shared" si="67"/>
        <v>48</v>
      </c>
      <c r="H53" s="49">
        <f t="shared" si="67"/>
        <v>0</v>
      </c>
      <c r="I53" s="49">
        <f t="shared" si="67"/>
        <v>0</v>
      </c>
      <c r="J53" s="49">
        <f t="shared" si="67"/>
        <v>0</v>
      </c>
      <c r="K53" s="49">
        <f t="shared" si="67"/>
        <v>0</v>
      </c>
      <c r="L53" s="49">
        <f t="shared" si="67"/>
        <v>0</v>
      </c>
      <c r="M53" s="49">
        <f t="shared" si="67"/>
        <v>0</v>
      </c>
      <c r="N53" s="49">
        <f t="shared" si="67"/>
        <v>0</v>
      </c>
      <c r="O53" s="49">
        <f t="shared" si="67"/>
        <v>0</v>
      </c>
      <c r="P53" s="39">
        <f t="shared" si="67"/>
        <v>0</v>
      </c>
      <c r="Q53" s="28" t="s">
        <v>85</v>
      </c>
      <c r="R53" s="28" t="s">
        <v>85</v>
      </c>
    </row>
    <row r="54" spans="1:18" ht="63" x14ac:dyDescent="0.25">
      <c r="A54" s="3" t="s">
        <v>76</v>
      </c>
      <c r="B54" s="32" t="s">
        <v>78</v>
      </c>
      <c r="C54" s="30" t="s">
        <v>9</v>
      </c>
      <c r="D54" s="30" t="s">
        <v>1</v>
      </c>
      <c r="E54" s="49">
        <f>F54+G54</f>
        <v>48</v>
      </c>
      <c r="F54" s="50">
        <v>0</v>
      </c>
      <c r="G54" s="82">
        <v>48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40">
        <v>0</v>
      </c>
      <c r="Q54" s="28" t="s">
        <v>85</v>
      </c>
      <c r="R54" s="28" t="s">
        <v>85</v>
      </c>
    </row>
    <row r="55" spans="1:18" ht="38.25" customHeight="1" x14ac:dyDescent="0.25">
      <c r="A55" s="3" t="s">
        <v>70</v>
      </c>
      <c r="B55" s="106" t="s">
        <v>43</v>
      </c>
      <c r="C55" s="107"/>
      <c r="D55" s="108"/>
      <c r="E55" s="49">
        <f>SUM(E56:E58)</f>
        <v>766.6</v>
      </c>
      <c r="F55" s="49">
        <f t="shared" ref="F55:P55" si="68">SUM(F56:F58)</f>
        <v>0</v>
      </c>
      <c r="G55" s="49">
        <f t="shared" si="68"/>
        <v>766.6</v>
      </c>
      <c r="H55" s="49">
        <f t="shared" si="68"/>
        <v>147.30000000000001</v>
      </c>
      <c r="I55" s="49">
        <f t="shared" si="68"/>
        <v>0</v>
      </c>
      <c r="J55" s="49">
        <f t="shared" si="68"/>
        <v>147.30000000000001</v>
      </c>
      <c r="K55" s="49">
        <f t="shared" si="68"/>
        <v>147.19999999999999</v>
      </c>
      <c r="L55" s="49">
        <f t="shared" si="68"/>
        <v>0</v>
      </c>
      <c r="M55" s="49">
        <f t="shared" si="68"/>
        <v>147.19999999999999</v>
      </c>
      <c r="N55" s="49">
        <f t="shared" si="68"/>
        <v>147.19999999999999</v>
      </c>
      <c r="O55" s="49">
        <f t="shared" si="68"/>
        <v>0</v>
      </c>
      <c r="P55" s="49">
        <f t="shared" si="68"/>
        <v>147.19999999999999</v>
      </c>
      <c r="Q55" s="27">
        <f>K55/H55</f>
        <v>0.99932111337406637</v>
      </c>
      <c r="R55" s="27">
        <f>N55/H55</f>
        <v>0.99932111337406637</v>
      </c>
    </row>
    <row r="56" spans="1:18" ht="63" x14ac:dyDescent="0.25">
      <c r="A56" s="3" t="s">
        <v>71</v>
      </c>
      <c r="B56" s="32" t="s">
        <v>131</v>
      </c>
      <c r="C56" s="30" t="s">
        <v>9</v>
      </c>
      <c r="D56" s="30" t="s">
        <v>39</v>
      </c>
      <c r="E56" s="49">
        <f>F56+G56</f>
        <v>220.9</v>
      </c>
      <c r="F56" s="50">
        <v>0</v>
      </c>
      <c r="G56" s="82">
        <v>220.9</v>
      </c>
      <c r="H56" s="50">
        <f>I56+J56</f>
        <v>147.30000000000001</v>
      </c>
      <c r="I56" s="50">
        <v>0</v>
      </c>
      <c r="J56" s="50">
        <v>147.30000000000001</v>
      </c>
      <c r="K56" s="50">
        <f>M56</f>
        <v>147.19999999999999</v>
      </c>
      <c r="L56" s="50">
        <v>0</v>
      </c>
      <c r="M56" s="50">
        <v>147.19999999999999</v>
      </c>
      <c r="N56" s="50">
        <f>P56</f>
        <v>147.19999999999999</v>
      </c>
      <c r="O56" s="50">
        <v>0</v>
      </c>
      <c r="P56" s="40">
        <f>M56</f>
        <v>147.19999999999999</v>
      </c>
      <c r="Q56" s="28">
        <f>K56/H56</f>
        <v>0.99932111337406637</v>
      </c>
      <c r="R56" s="28">
        <f>N56/H56</f>
        <v>0.99932111337406637</v>
      </c>
    </row>
    <row r="57" spans="1:18" ht="78.75" x14ac:dyDescent="0.25">
      <c r="A57" s="3" t="s">
        <v>159</v>
      </c>
      <c r="B57" s="32" t="s">
        <v>160</v>
      </c>
      <c r="C57" s="30" t="s">
        <v>9</v>
      </c>
      <c r="D57" s="30" t="s">
        <v>39</v>
      </c>
      <c r="E57" s="49">
        <f>F57+G57</f>
        <v>228.8</v>
      </c>
      <c r="F57" s="50">
        <v>0</v>
      </c>
      <c r="G57" s="82">
        <v>228.8</v>
      </c>
      <c r="H57" s="50">
        <f>I57+J57</f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40">
        <v>0</v>
      </c>
      <c r="Q57" s="28" t="s">
        <v>85</v>
      </c>
      <c r="R57" s="28" t="s">
        <v>85</v>
      </c>
    </row>
    <row r="58" spans="1:18" ht="94.5" x14ac:dyDescent="0.25">
      <c r="A58" s="3" t="s">
        <v>187</v>
      </c>
      <c r="B58" s="32" t="s">
        <v>188</v>
      </c>
      <c r="C58" s="30" t="s">
        <v>9</v>
      </c>
      <c r="D58" s="30" t="s">
        <v>39</v>
      </c>
      <c r="E58" s="49">
        <f>F58+G58</f>
        <v>316.89999999999998</v>
      </c>
      <c r="F58" s="50">
        <v>0</v>
      </c>
      <c r="G58" s="82">
        <v>316.89999999999998</v>
      </c>
      <c r="H58" s="50">
        <f>I58+J58</f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40">
        <v>0</v>
      </c>
      <c r="Q58" s="28" t="s">
        <v>85</v>
      </c>
      <c r="R58" s="28" t="s">
        <v>85</v>
      </c>
    </row>
    <row r="59" spans="1:18" x14ac:dyDescent="0.25">
      <c r="A59" s="14"/>
      <c r="B59" s="103" t="s">
        <v>30</v>
      </c>
      <c r="C59" s="104"/>
      <c r="D59" s="105"/>
      <c r="E59" s="52">
        <f t="shared" ref="E59:P59" si="69">E55+E18+E45+E48+E53+E6</f>
        <v>318807.2</v>
      </c>
      <c r="F59" s="52">
        <f t="shared" si="69"/>
        <v>150212.6</v>
      </c>
      <c r="G59" s="52">
        <f t="shared" si="69"/>
        <v>168594.60000000003</v>
      </c>
      <c r="H59" s="52">
        <f t="shared" si="69"/>
        <v>16782.800000000003</v>
      </c>
      <c r="I59" s="52">
        <f t="shared" si="69"/>
        <v>0</v>
      </c>
      <c r="J59" s="52">
        <f t="shared" si="69"/>
        <v>16782.800000000003</v>
      </c>
      <c r="K59" s="52">
        <f t="shared" si="69"/>
        <v>15670.399999999998</v>
      </c>
      <c r="L59" s="52">
        <f t="shared" si="69"/>
        <v>0</v>
      </c>
      <c r="M59" s="52">
        <f t="shared" si="69"/>
        <v>15670.399999999998</v>
      </c>
      <c r="N59" s="52">
        <f t="shared" si="69"/>
        <v>15670.399999999998</v>
      </c>
      <c r="O59" s="52">
        <f t="shared" si="69"/>
        <v>0</v>
      </c>
      <c r="P59" s="42">
        <f t="shared" si="69"/>
        <v>15670.399999999998</v>
      </c>
      <c r="Q59" s="27">
        <f>K59/H59</f>
        <v>0.93371785399337393</v>
      </c>
      <c r="R59" s="27">
        <f>N59/H59</f>
        <v>0.93371785399337393</v>
      </c>
    </row>
    <row r="62" spans="1:18" x14ac:dyDescent="0.25">
      <c r="G62" s="26">
        <f>177777.2-G59</f>
        <v>9182.5999999999767</v>
      </c>
    </row>
  </sheetData>
  <mergeCells count="22">
    <mergeCell ref="B18:D18"/>
    <mergeCell ref="B6:D6"/>
    <mergeCell ref="B59:D59"/>
    <mergeCell ref="B55:D55"/>
    <mergeCell ref="B19:D19"/>
    <mergeCell ref="B48:D48"/>
    <mergeCell ref="B53:D53"/>
    <mergeCell ref="B45:D45"/>
    <mergeCell ref="B49:D49"/>
    <mergeCell ref="B51:D51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39" orientation="landscape" r:id="rId1"/>
  <rowBreaks count="1" manualBreakCount="1">
    <brk id="2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2"/>
  <sheetViews>
    <sheetView view="pageBreakPreview" zoomScale="90" zoomScaleNormal="100" zoomScaleSheetLayoutView="90" workbookViewId="0">
      <selection activeCell="B38" sqref="B38"/>
    </sheetView>
  </sheetViews>
  <sheetFormatPr defaultRowHeight="15.75" x14ac:dyDescent="0.25"/>
  <cols>
    <col min="1" max="1" width="6.5703125" style="4" customWidth="1"/>
    <col min="2" max="2" width="41.42578125" style="4" customWidth="1"/>
    <col min="3" max="3" width="14" style="4" hidden="1" customWidth="1"/>
    <col min="4" max="4" width="11.42578125" style="4" hidden="1" customWidth="1"/>
    <col min="5" max="5" width="27.140625" style="4" customWidth="1"/>
    <col min="6" max="6" width="24.140625" style="4" customWidth="1"/>
    <col min="7" max="7" width="18.28515625" style="4" customWidth="1"/>
    <col min="8" max="8" width="19.5703125" style="4" customWidth="1"/>
    <col min="9" max="9" width="20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110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4" ht="24" customHeight="1" x14ac:dyDescent="0.25">
      <c r="A2" s="110" t="s">
        <v>182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4" ht="24" customHeight="1" x14ac:dyDescent="0.25">
      <c r="A3" s="111" t="s">
        <v>10</v>
      </c>
      <c r="B3" s="111" t="s">
        <v>11</v>
      </c>
      <c r="C3" s="112" t="s">
        <v>12</v>
      </c>
      <c r="D3" s="113"/>
      <c r="E3" s="111" t="s">
        <v>13</v>
      </c>
      <c r="F3" s="111" t="s">
        <v>14</v>
      </c>
      <c r="G3" s="111" t="s">
        <v>15</v>
      </c>
      <c r="H3" s="111" t="s">
        <v>16</v>
      </c>
      <c r="I3" s="114" t="s">
        <v>87</v>
      </c>
      <c r="J3" s="114" t="s">
        <v>17</v>
      </c>
      <c r="K3" s="111" t="s">
        <v>18</v>
      </c>
      <c r="L3" s="111"/>
      <c r="M3" s="111"/>
    </row>
    <row r="4" spans="1:14" ht="15" customHeight="1" x14ac:dyDescent="0.25">
      <c r="A4" s="111"/>
      <c r="B4" s="111"/>
      <c r="C4" s="114" t="s">
        <v>19</v>
      </c>
      <c r="D4" s="114" t="s">
        <v>20</v>
      </c>
      <c r="E4" s="111"/>
      <c r="F4" s="111"/>
      <c r="G4" s="111"/>
      <c r="H4" s="111"/>
      <c r="I4" s="115"/>
      <c r="J4" s="115"/>
      <c r="K4" s="111" t="s">
        <v>21</v>
      </c>
      <c r="L4" s="114" t="s">
        <v>22</v>
      </c>
      <c r="M4" s="111" t="s">
        <v>23</v>
      </c>
    </row>
    <row r="5" spans="1:14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54" customHeight="1" x14ac:dyDescent="0.25">
      <c r="A7" s="8">
        <v>1</v>
      </c>
      <c r="B7" s="56" t="s">
        <v>72</v>
      </c>
      <c r="C7" s="57"/>
      <c r="D7" s="57"/>
      <c r="E7" s="55" t="s">
        <v>132</v>
      </c>
      <c r="F7" s="55" t="s">
        <v>133</v>
      </c>
      <c r="G7" s="58" t="s">
        <v>1</v>
      </c>
      <c r="H7" s="53">
        <v>45884</v>
      </c>
      <c r="I7" s="70">
        <v>47529200</v>
      </c>
      <c r="J7" s="59"/>
      <c r="K7" s="60">
        <f>M7</f>
        <v>0</v>
      </c>
      <c r="L7" s="61"/>
      <c r="M7" s="60">
        <f>'МП Строительство'!K7</f>
        <v>0</v>
      </c>
    </row>
    <row r="8" spans="1:14" s="11" customFormat="1" ht="66.75" customHeight="1" x14ac:dyDescent="0.25">
      <c r="A8" s="8">
        <v>2</v>
      </c>
      <c r="B8" s="56" t="s">
        <v>79</v>
      </c>
      <c r="C8" s="57"/>
      <c r="D8" s="57"/>
      <c r="E8" s="62" t="s">
        <v>134</v>
      </c>
      <c r="F8" s="63" t="s">
        <v>88</v>
      </c>
      <c r="G8" s="58" t="s">
        <v>1</v>
      </c>
      <c r="H8" s="64" t="s">
        <v>135</v>
      </c>
      <c r="I8" s="54">
        <v>141299300</v>
      </c>
      <c r="J8" s="59"/>
      <c r="K8" s="60">
        <f t="shared" ref="K8:K38" si="1">M8</f>
        <v>0</v>
      </c>
      <c r="L8" s="61"/>
      <c r="M8" s="60">
        <f>'МП Строительство'!K8</f>
        <v>0</v>
      </c>
    </row>
    <row r="9" spans="1:14" s="11" customFormat="1" ht="67.5" customHeight="1" x14ac:dyDescent="0.25">
      <c r="A9" s="8">
        <v>3</v>
      </c>
      <c r="B9" s="56" t="s">
        <v>80</v>
      </c>
      <c r="C9" s="59"/>
      <c r="D9" s="59"/>
      <c r="E9" s="55" t="s">
        <v>136</v>
      </c>
      <c r="F9" s="55" t="s">
        <v>86</v>
      </c>
      <c r="G9" s="58" t="s">
        <v>1</v>
      </c>
      <c r="H9" s="53">
        <v>45290</v>
      </c>
      <c r="I9" s="70">
        <v>6084684</v>
      </c>
      <c r="J9" s="59"/>
      <c r="K9" s="60">
        <f t="shared" si="1"/>
        <v>4990</v>
      </c>
      <c r="L9" s="65"/>
      <c r="M9" s="66">
        <f>'МП Строительство'!K9</f>
        <v>4990</v>
      </c>
      <c r="N9" s="24"/>
    </row>
    <row r="10" spans="1:14" s="11" customFormat="1" ht="43.5" customHeight="1" x14ac:dyDescent="0.25">
      <c r="A10" s="129">
        <v>4</v>
      </c>
      <c r="B10" s="126" t="s">
        <v>93</v>
      </c>
      <c r="C10" s="57"/>
      <c r="D10" s="57"/>
      <c r="E10" s="55" t="s">
        <v>189</v>
      </c>
      <c r="F10" s="55" t="s">
        <v>190</v>
      </c>
      <c r="G10" s="132" t="s">
        <v>39</v>
      </c>
      <c r="H10" s="92">
        <v>45596</v>
      </c>
      <c r="I10" s="71">
        <v>4585547.46</v>
      </c>
      <c r="J10" s="59"/>
      <c r="K10" s="123">
        <f>M10</f>
        <v>3783.4</v>
      </c>
      <c r="L10" s="65"/>
      <c r="M10" s="120">
        <f>'МП Строительство'!K15</f>
        <v>3783.4</v>
      </c>
      <c r="N10" s="24"/>
    </row>
    <row r="11" spans="1:14" s="11" customFormat="1" ht="38.25" customHeight="1" x14ac:dyDescent="0.25">
      <c r="A11" s="130"/>
      <c r="B11" s="127"/>
      <c r="C11" s="57"/>
      <c r="D11" s="57"/>
      <c r="E11" s="55" t="s">
        <v>191</v>
      </c>
      <c r="F11" s="55" t="s">
        <v>190</v>
      </c>
      <c r="G11" s="133"/>
      <c r="H11" s="92">
        <v>45596</v>
      </c>
      <c r="I11" s="71">
        <v>5793924.7800000003</v>
      </c>
      <c r="J11" s="59"/>
      <c r="K11" s="124"/>
      <c r="L11" s="65"/>
      <c r="M11" s="121"/>
      <c r="N11" s="24"/>
    </row>
    <row r="12" spans="1:14" s="11" customFormat="1" ht="40.5" customHeight="1" x14ac:dyDescent="0.25">
      <c r="A12" s="131"/>
      <c r="B12" s="128"/>
      <c r="C12" s="57"/>
      <c r="D12" s="57"/>
      <c r="E12" s="55" t="s">
        <v>192</v>
      </c>
      <c r="F12" s="55" t="s">
        <v>190</v>
      </c>
      <c r="G12" s="134"/>
      <c r="H12" s="92">
        <v>45596</v>
      </c>
      <c r="I12" s="71">
        <v>7406258.6799999997</v>
      </c>
      <c r="J12" s="59"/>
      <c r="K12" s="125"/>
      <c r="L12" s="65"/>
      <c r="M12" s="122"/>
      <c r="N12" s="24"/>
    </row>
    <row r="13" spans="1:14" s="11" customFormat="1" ht="62.25" customHeight="1" x14ac:dyDescent="0.25">
      <c r="A13" s="89">
        <v>5</v>
      </c>
      <c r="B13" s="93" t="s">
        <v>95</v>
      </c>
      <c r="C13" s="57"/>
      <c r="D13" s="57"/>
      <c r="E13" s="55" t="s">
        <v>193</v>
      </c>
      <c r="F13" s="55" t="s">
        <v>194</v>
      </c>
      <c r="G13" s="69" t="s">
        <v>39</v>
      </c>
      <c r="H13" s="96">
        <v>45596</v>
      </c>
      <c r="I13" s="71">
        <v>1237666.25</v>
      </c>
      <c r="J13" s="59"/>
      <c r="K13" s="94">
        <f>M13</f>
        <v>1237.7</v>
      </c>
      <c r="L13" s="65"/>
      <c r="M13" s="95">
        <f>'МП Строительство'!K20</f>
        <v>1237.7</v>
      </c>
      <c r="N13" s="24"/>
    </row>
    <row r="14" spans="1:14" s="11" customFormat="1" ht="69" customHeight="1" x14ac:dyDescent="0.25">
      <c r="A14" s="8">
        <v>6</v>
      </c>
      <c r="B14" s="68" t="s">
        <v>96</v>
      </c>
      <c r="C14" s="57"/>
      <c r="D14" s="57"/>
      <c r="E14" s="55" t="s">
        <v>143</v>
      </c>
      <c r="F14" s="55" t="s">
        <v>144</v>
      </c>
      <c r="G14" s="69" t="s">
        <v>39</v>
      </c>
      <c r="H14" s="53">
        <v>45565</v>
      </c>
      <c r="I14" s="71">
        <v>3291495.83</v>
      </c>
      <c r="J14" s="59"/>
      <c r="K14" s="67">
        <f t="shared" si="1"/>
        <v>0</v>
      </c>
      <c r="L14" s="65"/>
      <c r="M14" s="66">
        <f>'МП Строительство'!K21</f>
        <v>0</v>
      </c>
      <c r="N14" s="24"/>
    </row>
    <row r="15" spans="1:14" s="11" customFormat="1" ht="69" customHeight="1" x14ac:dyDescent="0.25">
      <c r="A15" s="8">
        <v>7</v>
      </c>
      <c r="B15" s="46" t="s">
        <v>163</v>
      </c>
      <c r="C15" s="57"/>
      <c r="D15" s="57"/>
      <c r="E15" s="71" t="s">
        <v>161</v>
      </c>
      <c r="F15" s="55" t="s">
        <v>162</v>
      </c>
      <c r="G15" s="69" t="s">
        <v>39</v>
      </c>
      <c r="H15" s="53">
        <v>45596</v>
      </c>
      <c r="I15" s="71">
        <v>3114536.38</v>
      </c>
      <c r="J15" s="59"/>
      <c r="K15" s="67">
        <f t="shared" si="1"/>
        <v>0</v>
      </c>
      <c r="L15" s="65"/>
      <c r="M15" s="66">
        <f>'МП Строительство'!K22</f>
        <v>0</v>
      </c>
      <c r="N15" s="24"/>
    </row>
    <row r="16" spans="1:14" s="11" customFormat="1" ht="54" customHeight="1" x14ac:dyDescent="0.25">
      <c r="A16" s="8">
        <v>8</v>
      </c>
      <c r="B16" s="68" t="s">
        <v>98</v>
      </c>
      <c r="C16" s="57"/>
      <c r="D16" s="57"/>
      <c r="E16" s="72" t="s">
        <v>145</v>
      </c>
      <c r="F16" s="55" t="s">
        <v>138</v>
      </c>
      <c r="G16" s="69" t="s">
        <v>39</v>
      </c>
      <c r="H16" s="53">
        <v>45597</v>
      </c>
      <c r="I16" s="73">
        <v>4604628.8</v>
      </c>
      <c r="J16" s="59"/>
      <c r="K16" s="67">
        <f t="shared" si="1"/>
        <v>0</v>
      </c>
      <c r="L16" s="65"/>
      <c r="M16" s="66">
        <f>'МП Строительство'!K23</f>
        <v>0</v>
      </c>
      <c r="N16" s="24"/>
    </row>
    <row r="17" spans="1:14" s="11" customFormat="1" ht="47.25" x14ac:dyDescent="0.25">
      <c r="A17" s="8">
        <v>9</v>
      </c>
      <c r="B17" s="68" t="s">
        <v>99</v>
      </c>
      <c r="C17" s="57"/>
      <c r="D17" s="57"/>
      <c r="E17" s="55" t="s">
        <v>137</v>
      </c>
      <c r="F17" s="55" t="s">
        <v>138</v>
      </c>
      <c r="G17" s="69" t="s">
        <v>39</v>
      </c>
      <c r="H17" s="53">
        <v>45580</v>
      </c>
      <c r="I17" s="70">
        <v>1152757.3600000001</v>
      </c>
      <c r="J17" s="59"/>
      <c r="K17" s="67">
        <f t="shared" si="1"/>
        <v>0</v>
      </c>
      <c r="L17" s="65"/>
      <c r="M17" s="66">
        <f>'МП Строительство'!K24</f>
        <v>0</v>
      </c>
      <c r="N17" s="24"/>
    </row>
    <row r="18" spans="1:14" s="11" customFormat="1" ht="63" x14ac:dyDescent="0.25">
      <c r="A18" s="8">
        <v>10</v>
      </c>
      <c r="B18" s="47" t="s">
        <v>100</v>
      </c>
      <c r="C18" s="57"/>
      <c r="D18" s="57"/>
      <c r="E18" s="83" t="s">
        <v>164</v>
      </c>
      <c r="F18" s="83" t="s">
        <v>133</v>
      </c>
      <c r="G18" s="69" t="s">
        <v>39</v>
      </c>
      <c r="H18" s="53">
        <v>45657</v>
      </c>
      <c r="I18" s="71">
        <v>7451710.6200000001</v>
      </c>
      <c r="J18" s="59"/>
      <c r="K18" s="67">
        <f t="shared" si="1"/>
        <v>0</v>
      </c>
      <c r="L18" s="65"/>
      <c r="M18" s="66">
        <f>'МП Строительство'!K25</f>
        <v>0</v>
      </c>
      <c r="N18" s="24"/>
    </row>
    <row r="19" spans="1:14" s="11" customFormat="1" ht="70.5" customHeight="1" x14ac:dyDescent="0.25">
      <c r="A19" s="8">
        <v>11</v>
      </c>
      <c r="B19" s="47" t="s">
        <v>101</v>
      </c>
      <c r="C19" s="57"/>
      <c r="D19" s="57"/>
      <c r="E19" s="55" t="s">
        <v>146</v>
      </c>
      <c r="F19" s="55" t="s">
        <v>138</v>
      </c>
      <c r="G19" s="69" t="s">
        <v>39</v>
      </c>
      <c r="H19" s="53">
        <v>45657</v>
      </c>
      <c r="I19" s="71">
        <v>4236250.24</v>
      </c>
      <c r="J19" s="59"/>
      <c r="K19" s="67">
        <f t="shared" si="1"/>
        <v>0</v>
      </c>
      <c r="L19" s="65"/>
      <c r="M19" s="66">
        <f>'МП Строительство'!K28</f>
        <v>0</v>
      </c>
      <c r="N19" s="24"/>
    </row>
    <row r="20" spans="1:14" s="11" customFormat="1" ht="48" customHeight="1" x14ac:dyDescent="0.25">
      <c r="A20" s="8">
        <v>12</v>
      </c>
      <c r="B20" s="56" t="s">
        <v>102</v>
      </c>
      <c r="C20" s="59"/>
      <c r="D20" s="59"/>
      <c r="E20" s="55" t="s">
        <v>139</v>
      </c>
      <c r="F20" s="55" t="s">
        <v>140</v>
      </c>
      <c r="G20" s="69" t="s">
        <v>39</v>
      </c>
      <c r="H20" s="53">
        <v>45565</v>
      </c>
      <c r="I20" s="70">
        <v>1638074.02</v>
      </c>
      <c r="J20" s="59"/>
      <c r="K20" s="67">
        <f t="shared" si="1"/>
        <v>0</v>
      </c>
      <c r="L20" s="65"/>
      <c r="M20" s="66">
        <f>'МП Строительство'!K27</f>
        <v>0</v>
      </c>
      <c r="N20" s="24"/>
    </row>
    <row r="21" spans="1:14" s="11" customFormat="1" ht="69.75" customHeight="1" x14ac:dyDescent="0.25">
      <c r="A21" s="8">
        <v>13</v>
      </c>
      <c r="B21" s="97" t="s">
        <v>103</v>
      </c>
      <c r="C21" s="57"/>
      <c r="D21" s="57"/>
      <c r="E21" s="55" t="s">
        <v>195</v>
      </c>
      <c r="F21" s="55" t="s">
        <v>196</v>
      </c>
      <c r="G21" s="69" t="s">
        <v>39</v>
      </c>
      <c r="H21" s="96">
        <v>45657</v>
      </c>
      <c r="I21" s="71">
        <v>2679343.31</v>
      </c>
      <c r="J21" s="59"/>
      <c r="K21" s="67">
        <f t="shared" si="1"/>
        <v>0</v>
      </c>
      <c r="L21" s="65"/>
      <c r="M21" s="66">
        <f>'МП Строительство'!K28</f>
        <v>0</v>
      </c>
      <c r="N21" s="24"/>
    </row>
    <row r="22" spans="1:14" s="11" customFormat="1" ht="69.75" customHeight="1" x14ac:dyDescent="0.25">
      <c r="A22" s="8">
        <v>14</v>
      </c>
      <c r="B22" s="97" t="s">
        <v>104</v>
      </c>
      <c r="C22" s="57"/>
      <c r="D22" s="57"/>
      <c r="E22" s="55" t="s">
        <v>197</v>
      </c>
      <c r="F22" s="55" t="s">
        <v>198</v>
      </c>
      <c r="G22" s="69" t="s">
        <v>39</v>
      </c>
      <c r="H22" s="96">
        <v>45565</v>
      </c>
      <c r="I22" s="71">
        <v>1731020.09</v>
      </c>
      <c r="J22" s="59"/>
      <c r="K22" s="67">
        <f t="shared" si="1"/>
        <v>1731</v>
      </c>
      <c r="L22" s="65"/>
      <c r="M22" s="66">
        <f>'МП Строительство'!K29</f>
        <v>1731</v>
      </c>
      <c r="N22" s="24"/>
    </row>
    <row r="23" spans="1:14" s="11" customFormat="1" ht="48" customHeight="1" x14ac:dyDescent="0.25">
      <c r="A23" s="8">
        <v>15</v>
      </c>
      <c r="B23" s="47" t="s">
        <v>105</v>
      </c>
      <c r="C23" s="57"/>
      <c r="D23" s="57"/>
      <c r="E23" s="55" t="s">
        <v>165</v>
      </c>
      <c r="F23" s="55" t="s">
        <v>166</v>
      </c>
      <c r="G23" s="69" t="s">
        <v>39</v>
      </c>
      <c r="H23" s="53">
        <v>45657</v>
      </c>
      <c r="I23" s="71">
        <v>5814190</v>
      </c>
      <c r="J23" s="59"/>
      <c r="K23" s="67">
        <f t="shared" si="1"/>
        <v>0</v>
      </c>
      <c r="L23" s="65"/>
      <c r="M23" s="66">
        <f>'МП Строительство'!K30</f>
        <v>0</v>
      </c>
      <c r="N23" s="24"/>
    </row>
    <row r="24" spans="1:14" s="11" customFormat="1" ht="66.75" customHeight="1" x14ac:dyDescent="0.25">
      <c r="A24" s="8">
        <v>16</v>
      </c>
      <c r="B24" s="47" t="s">
        <v>106</v>
      </c>
      <c r="C24" s="57"/>
      <c r="D24" s="57"/>
      <c r="E24" s="55" t="s">
        <v>167</v>
      </c>
      <c r="F24" s="55" t="s">
        <v>168</v>
      </c>
      <c r="G24" s="69" t="s">
        <v>39</v>
      </c>
      <c r="H24" s="53">
        <v>45657</v>
      </c>
      <c r="I24" s="71">
        <v>4821268.7699999996</v>
      </c>
      <c r="J24" s="59"/>
      <c r="K24" s="67">
        <f t="shared" si="1"/>
        <v>0</v>
      </c>
      <c r="L24" s="65"/>
      <c r="M24" s="66">
        <f>'МП Строительство'!K31</f>
        <v>0</v>
      </c>
      <c r="N24" s="24"/>
    </row>
    <row r="25" spans="1:14" s="11" customFormat="1" ht="66.75" customHeight="1" x14ac:dyDescent="0.25">
      <c r="A25" s="8">
        <v>17</v>
      </c>
      <c r="B25" s="84" t="s">
        <v>107</v>
      </c>
      <c r="C25" s="57"/>
      <c r="D25" s="57"/>
      <c r="E25" s="55" t="s">
        <v>169</v>
      </c>
      <c r="F25" s="85" t="s">
        <v>170</v>
      </c>
      <c r="G25" s="69" t="s">
        <v>39</v>
      </c>
      <c r="H25" s="86">
        <v>45625</v>
      </c>
      <c r="I25" s="71">
        <v>903440</v>
      </c>
      <c r="J25" s="59"/>
      <c r="K25" s="67">
        <f t="shared" si="1"/>
        <v>0</v>
      </c>
      <c r="L25" s="65"/>
      <c r="M25" s="66">
        <f>'МП Строительство'!K32</f>
        <v>0</v>
      </c>
      <c r="N25" s="24"/>
    </row>
    <row r="26" spans="1:14" s="11" customFormat="1" ht="66.75" customHeight="1" x14ac:dyDescent="0.25">
      <c r="A26" s="8">
        <v>18</v>
      </c>
      <c r="B26" s="84" t="s">
        <v>108</v>
      </c>
      <c r="C26" s="57"/>
      <c r="D26" s="57"/>
      <c r="E26" s="55" t="s">
        <v>199</v>
      </c>
      <c r="F26" s="55" t="s">
        <v>200</v>
      </c>
      <c r="G26" s="69" t="s">
        <v>39</v>
      </c>
      <c r="H26" s="96" t="s">
        <v>201</v>
      </c>
      <c r="I26" s="71">
        <v>314200</v>
      </c>
      <c r="J26" s="59"/>
      <c r="K26" s="67">
        <f t="shared" si="1"/>
        <v>314.2</v>
      </c>
      <c r="L26" s="65"/>
      <c r="M26" s="66">
        <f>'МП Строительство'!K33</f>
        <v>314.2</v>
      </c>
      <c r="N26" s="24"/>
    </row>
    <row r="27" spans="1:14" s="11" customFormat="1" ht="66.75" customHeight="1" x14ac:dyDescent="0.25">
      <c r="A27" s="8">
        <v>19</v>
      </c>
      <c r="B27" s="84" t="s">
        <v>109</v>
      </c>
      <c r="C27" s="57"/>
      <c r="D27" s="57"/>
      <c r="E27" s="55" t="s">
        <v>202</v>
      </c>
      <c r="F27" s="55" t="s">
        <v>196</v>
      </c>
      <c r="G27" s="69" t="s">
        <v>39</v>
      </c>
      <c r="H27" s="96">
        <v>45596</v>
      </c>
      <c r="I27" s="71">
        <v>4977319.5</v>
      </c>
      <c r="J27" s="59"/>
      <c r="K27" s="67">
        <f t="shared" si="1"/>
        <v>0</v>
      </c>
      <c r="L27" s="65"/>
      <c r="M27" s="66">
        <f>'МП Строительство'!K34</f>
        <v>0</v>
      </c>
      <c r="N27" s="24"/>
    </row>
    <row r="28" spans="1:14" s="11" customFormat="1" ht="66.75" customHeight="1" x14ac:dyDescent="0.25">
      <c r="A28" s="8">
        <v>20</v>
      </c>
      <c r="B28" s="84" t="s">
        <v>110</v>
      </c>
      <c r="C28" s="57"/>
      <c r="D28" s="57"/>
      <c r="E28" s="87" t="s">
        <v>171</v>
      </c>
      <c r="F28" s="55" t="s">
        <v>172</v>
      </c>
      <c r="G28" s="69" t="s">
        <v>39</v>
      </c>
      <c r="H28" s="53">
        <v>45565</v>
      </c>
      <c r="I28" s="71">
        <v>3835440.23</v>
      </c>
      <c r="J28" s="59"/>
      <c r="K28" s="67">
        <f t="shared" si="1"/>
        <v>0</v>
      </c>
      <c r="L28" s="65"/>
      <c r="M28" s="66">
        <f>'МП Строительство'!K35</f>
        <v>0</v>
      </c>
      <c r="N28" s="24"/>
    </row>
    <row r="29" spans="1:14" s="11" customFormat="1" ht="66.75" customHeight="1" x14ac:dyDescent="0.25">
      <c r="A29" s="8">
        <v>21</v>
      </c>
      <c r="B29" s="84" t="s">
        <v>84</v>
      </c>
      <c r="C29" s="57"/>
      <c r="D29" s="57"/>
      <c r="E29" s="87" t="s">
        <v>173</v>
      </c>
      <c r="F29" s="55" t="s">
        <v>174</v>
      </c>
      <c r="G29" s="69" t="s">
        <v>39</v>
      </c>
      <c r="H29" s="53">
        <v>45625</v>
      </c>
      <c r="I29" s="71">
        <v>6220560.8499999996</v>
      </c>
      <c r="J29" s="59"/>
      <c r="K29" s="67">
        <f t="shared" si="1"/>
        <v>0</v>
      </c>
      <c r="L29" s="65"/>
      <c r="M29" s="66">
        <f>'МП Строительство'!K36</f>
        <v>0</v>
      </c>
      <c r="N29" s="24"/>
    </row>
    <row r="30" spans="1:14" s="11" customFormat="1" ht="66.75" customHeight="1" x14ac:dyDescent="0.25">
      <c r="A30" s="8">
        <v>22</v>
      </c>
      <c r="B30" s="84" t="s">
        <v>111</v>
      </c>
      <c r="C30" s="57"/>
      <c r="D30" s="57"/>
      <c r="E30" s="87" t="s">
        <v>175</v>
      </c>
      <c r="F30" s="55" t="s">
        <v>172</v>
      </c>
      <c r="G30" s="69" t="s">
        <v>39</v>
      </c>
      <c r="H30" s="53">
        <v>45565</v>
      </c>
      <c r="I30" s="88">
        <v>4130979.75</v>
      </c>
      <c r="J30" s="59"/>
      <c r="K30" s="67">
        <f t="shared" si="1"/>
        <v>0</v>
      </c>
      <c r="L30" s="65"/>
      <c r="M30" s="66">
        <f>'МП Строительство'!K37</f>
        <v>0</v>
      </c>
      <c r="N30" s="24"/>
    </row>
    <row r="31" spans="1:14" s="11" customFormat="1" ht="66.75" customHeight="1" x14ac:dyDescent="0.25">
      <c r="A31" s="8">
        <v>23</v>
      </c>
      <c r="B31" s="84" t="s">
        <v>112</v>
      </c>
      <c r="C31" s="57"/>
      <c r="D31" s="57"/>
      <c r="E31" s="55" t="s">
        <v>176</v>
      </c>
      <c r="F31" s="55" t="s">
        <v>174</v>
      </c>
      <c r="G31" s="69" t="s">
        <v>39</v>
      </c>
      <c r="H31" s="53">
        <v>45657</v>
      </c>
      <c r="I31" s="71">
        <v>2795238.35</v>
      </c>
      <c r="J31" s="59"/>
      <c r="K31" s="67">
        <f t="shared" si="1"/>
        <v>0</v>
      </c>
      <c r="L31" s="65"/>
      <c r="M31" s="66">
        <f>'МП Строительство'!K38</f>
        <v>0</v>
      </c>
      <c r="N31" s="24"/>
    </row>
    <row r="32" spans="1:14" s="11" customFormat="1" ht="66.75" customHeight="1" x14ac:dyDescent="0.25">
      <c r="A32" s="8">
        <v>24</v>
      </c>
      <c r="B32" s="84" t="s">
        <v>113</v>
      </c>
      <c r="C32" s="57"/>
      <c r="D32" s="57"/>
      <c r="E32" s="55" t="s">
        <v>177</v>
      </c>
      <c r="F32" s="55" t="s">
        <v>174</v>
      </c>
      <c r="G32" s="69" t="s">
        <v>39</v>
      </c>
      <c r="H32" s="53">
        <v>45657</v>
      </c>
      <c r="I32" s="71">
        <v>1747840.3</v>
      </c>
      <c r="J32" s="59"/>
      <c r="K32" s="67">
        <f t="shared" si="1"/>
        <v>0</v>
      </c>
      <c r="L32" s="65"/>
      <c r="M32" s="66">
        <f>'МП Строительство'!K39</f>
        <v>0</v>
      </c>
      <c r="N32" s="24"/>
    </row>
    <row r="33" spans="1:14" s="11" customFormat="1" ht="66.75" customHeight="1" x14ac:dyDescent="0.25">
      <c r="A33" s="8">
        <v>25</v>
      </c>
      <c r="B33" s="84" t="s">
        <v>155</v>
      </c>
      <c r="C33" s="57"/>
      <c r="D33" s="57"/>
      <c r="E33" s="55" t="s">
        <v>203</v>
      </c>
      <c r="F33" s="55" t="s">
        <v>138</v>
      </c>
      <c r="G33" s="69" t="s">
        <v>39</v>
      </c>
      <c r="H33" s="96">
        <v>45656</v>
      </c>
      <c r="I33" s="71">
        <v>3912864.86</v>
      </c>
      <c r="J33" s="59"/>
      <c r="K33" s="67">
        <f t="shared" si="1"/>
        <v>0</v>
      </c>
      <c r="L33" s="65"/>
      <c r="M33" s="66">
        <f>'МП Строительство'!K40</f>
        <v>0</v>
      </c>
      <c r="N33" s="24"/>
    </row>
    <row r="34" spans="1:14" s="11" customFormat="1" ht="66.75" customHeight="1" x14ac:dyDescent="0.25">
      <c r="A34" s="8">
        <v>26</v>
      </c>
      <c r="B34" s="84" t="s">
        <v>156</v>
      </c>
      <c r="C34" s="57"/>
      <c r="D34" s="57"/>
      <c r="E34" s="55" t="s">
        <v>204</v>
      </c>
      <c r="F34" s="55" t="s">
        <v>138</v>
      </c>
      <c r="G34" s="69" t="s">
        <v>39</v>
      </c>
      <c r="H34" s="96">
        <v>45656</v>
      </c>
      <c r="I34" s="71">
        <v>3800800.5</v>
      </c>
      <c r="J34" s="59"/>
      <c r="K34" s="67">
        <f t="shared" ref="K34" si="2">M34</f>
        <v>0</v>
      </c>
      <c r="L34" s="65"/>
      <c r="M34" s="66">
        <f>'МП Строительство'!K41</f>
        <v>0</v>
      </c>
      <c r="N34" s="24"/>
    </row>
    <row r="35" spans="1:14" s="11" customFormat="1" ht="66.75" customHeight="1" x14ac:dyDescent="0.25">
      <c r="A35" s="8">
        <v>27</v>
      </c>
      <c r="B35" s="32" t="s">
        <v>121</v>
      </c>
      <c r="C35" s="57"/>
      <c r="D35" s="57"/>
      <c r="E35" s="55" t="s">
        <v>205</v>
      </c>
      <c r="F35" s="55" t="s">
        <v>206</v>
      </c>
      <c r="G35" s="69" t="s">
        <v>39</v>
      </c>
      <c r="H35" s="96">
        <v>45626</v>
      </c>
      <c r="I35" s="71">
        <v>2253100</v>
      </c>
      <c r="J35" s="59"/>
      <c r="K35" s="67">
        <f t="shared" si="1"/>
        <v>0</v>
      </c>
      <c r="L35" s="65"/>
      <c r="M35" s="66">
        <f>'МП Строительство'!K46</f>
        <v>0</v>
      </c>
      <c r="N35" s="24"/>
    </row>
    <row r="36" spans="1:14" s="11" customFormat="1" ht="64.5" customHeight="1" x14ac:dyDescent="0.25">
      <c r="A36" s="8">
        <v>28</v>
      </c>
      <c r="B36" s="32" t="s">
        <v>122</v>
      </c>
      <c r="C36" s="57"/>
      <c r="D36" s="57"/>
      <c r="E36" s="55" t="s">
        <v>141</v>
      </c>
      <c r="F36" s="32" t="s">
        <v>142</v>
      </c>
      <c r="G36" s="69" t="s">
        <v>1</v>
      </c>
      <c r="H36" s="53">
        <v>45519</v>
      </c>
      <c r="I36" s="70">
        <v>3436720.05</v>
      </c>
      <c r="J36" s="59"/>
      <c r="K36" s="67">
        <f t="shared" si="1"/>
        <v>3436.7</v>
      </c>
      <c r="L36" s="65"/>
      <c r="M36" s="66">
        <f>'МП Строительство'!K47</f>
        <v>3436.7</v>
      </c>
      <c r="N36" s="24"/>
    </row>
    <row r="37" spans="1:14" s="11" customFormat="1" ht="96.75" customHeight="1" x14ac:dyDescent="0.25">
      <c r="A37" s="8">
        <v>29</v>
      </c>
      <c r="B37" s="32" t="s">
        <v>130</v>
      </c>
      <c r="C37" s="57"/>
      <c r="D37" s="57"/>
      <c r="E37" s="55" t="s">
        <v>178</v>
      </c>
      <c r="F37" s="55" t="s">
        <v>179</v>
      </c>
      <c r="G37" s="69" t="s">
        <v>39</v>
      </c>
      <c r="H37" s="53">
        <v>45565</v>
      </c>
      <c r="I37" s="71">
        <v>1007244.67</v>
      </c>
      <c r="J37" s="59"/>
      <c r="K37" s="67">
        <f t="shared" si="1"/>
        <v>30.2</v>
      </c>
      <c r="L37" s="65"/>
      <c r="M37" s="66">
        <f>'МП Строительство'!K52</f>
        <v>30.2</v>
      </c>
      <c r="N37" s="24"/>
    </row>
    <row r="38" spans="1:14" s="11" customFormat="1" ht="63.75" customHeight="1" x14ac:dyDescent="0.25">
      <c r="A38" s="8">
        <v>30</v>
      </c>
      <c r="B38" s="32" t="s">
        <v>131</v>
      </c>
      <c r="C38" s="57"/>
      <c r="D38" s="57"/>
      <c r="E38" s="55" t="s">
        <v>147</v>
      </c>
      <c r="F38" s="55" t="s">
        <v>148</v>
      </c>
      <c r="G38" s="69" t="s">
        <v>39</v>
      </c>
      <c r="H38" s="74" t="s">
        <v>149</v>
      </c>
      <c r="I38" s="55">
        <v>220836.25</v>
      </c>
      <c r="J38" s="59"/>
      <c r="K38" s="67">
        <f t="shared" si="1"/>
        <v>147.19999999999999</v>
      </c>
      <c r="L38" s="65"/>
      <c r="M38" s="66">
        <f>'МП Строительство'!K56</f>
        <v>147.19999999999999</v>
      </c>
      <c r="N38" s="24"/>
    </row>
    <row r="39" spans="1:14" ht="15" customHeight="1" x14ac:dyDescent="0.25">
      <c r="A39" s="117" t="s">
        <v>24</v>
      </c>
      <c r="B39" s="118"/>
      <c r="C39" s="118"/>
      <c r="D39" s="118"/>
      <c r="E39" s="118"/>
      <c r="F39" s="118"/>
      <c r="G39" s="118"/>
      <c r="H39" s="118"/>
      <c r="I39" s="119"/>
      <c r="J39" s="7">
        <f t="shared" ref="J39:L39" si="3">SUM(J7:J38)</f>
        <v>0</v>
      </c>
      <c r="K39" s="7">
        <f t="shared" si="3"/>
        <v>15670.400000000001</v>
      </c>
      <c r="L39" s="7">
        <f t="shared" si="3"/>
        <v>0</v>
      </c>
      <c r="M39" s="7">
        <f>SUM(M7:M38)</f>
        <v>15670.400000000001</v>
      </c>
    </row>
    <row r="42" spans="1:14" x14ac:dyDescent="0.25">
      <c r="M42" s="23"/>
    </row>
  </sheetData>
  <mergeCells count="23">
    <mergeCell ref="A39:I39"/>
    <mergeCell ref="J3:J5"/>
    <mergeCell ref="K3:M3"/>
    <mergeCell ref="C4:C5"/>
    <mergeCell ref="D4:D5"/>
    <mergeCell ref="K4:K5"/>
    <mergeCell ref="L4:L5"/>
    <mergeCell ref="M4:M5"/>
    <mergeCell ref="M10:M12"/>
    <mergeCell ref="K10:K12"/>
    <mergeCell ref="B10:B12"/>
    <mergeCell ref="A10:A12"/>
    <mergeCell ref="G10:G12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67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110" t="s">
        <v>26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24" customHeight="1" x14ac:dyDescent="0.25">
      <c r="A2" s="110" t="s">
        <v>36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3" ht="24" customHeight="1" x14ac:dyDescent="0.25">
      <c r="A3" s="111" t="s">
        <v>10</v>
      </c>
      <c r="B3" s="111" t="s">
        <v>11</v>
      </c>
      <c r="C3" s="112" t="s">
        <v>12</v>
      </c>
      <c r="D3" s="113"/>
      <c r="E3" s="111" t="s">
        <v>13</v>
      </c>
      <c r="F3" s="111" t="s">
        <v>14</v>
      </c>
      <c r="G3" s="111" t="s">
        <v>15</v>
      </c>
      <c r="H3" s="111" t="s">
        <v>16</v>
      </c>
      <c r="I3" s="114" t="s">
        <v>25</v>
      </c>
      <c r="J3" s="114" t="s">
        <v>17</v>
      </c>
      <c r="K3" s="111" t="s">
        <v>18</v>
      </c>
      <c r="L3" s="111"/>
      <c r="M3" s="111"/>
    </row>
    <row r="4" spans="1:13" ht="15" customHeight="1" x14ac:dyDescent="0.25">
      <c r="A4" s="111"/>
      <c r="B4" s="111"/>
      <c r="C4" s="114" t="s">
        <v>19</v>
      </c>
      <c r="D4" s="114" t="s">
        <v>20</v>
      </c>
      <c r="E4" s="111"/>
      <c r="F4" s="111"/>
      <c r="G4" s="111"/>
      <c r="H4" s="111"/>
      <c r="I4" s="115"/>
      <c r="J4" s="115"/>
      <c r="K4" s="111" t="s">
        <v>21</v>
      </c>
      <c r="L4" s="114" t="s">
        <v>22</v>
      </c>
      <c r="M4" s="111" t="s">
        <v>23</v>
      </c>
    </row>
    <row r="5" spans="1:13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29" t="e">
        <f>#REF!</f>
        <v>#REF!</v>
      </c>
      <c r="C7" s="10"/>
      <c r="D7" s="10"/>
      <c r="E7" s="9" t="s">
        <v>31</v>
      </c>
      <c r="F7" s="15" t="s">
        <v>32</v>
      </c>
      <c r="G7" s="9" t="s">
        <v>33</v>
      </c>
      <c r="H7" s="16">
        <v>43799</v>
      </c>
      <c r="I7" s="17">
        <v>1258.55</v>
      </c>
      <c r="J7" s="18">
        <v>0</v>
      </c>
      <c r="K7" s="19">
        <f>M7</f>
        <v>170.84</v>
      </c>
      <c r="L7" s="19"/>
      <c r="M7" s="19">
        <v>170.84</v>
      </c>
    </row>
    <row r="8" spans="1:13" s="11" customFormat="1" ht="63" x14ac:dyDescent="0.25">
      <c r="A8" s="10">
        <v>2</v>
      </c>
      <c r="B8" s="131"/>
      <c r="C8" s="10"/>
      <c r="D8" s="10"/>
      <c r="E8" s="13" t="s">
        <v>34</v>
      </c>
      <c r="F8" s="13" t="s">
        <v>35</v>
      </c>
      <c r="G8" s="9" t="s">
        <v>33</v>
      </c>
      <c r="H8" s="12">
        <v>43799</v>
      </c>
      <c r="I8" s="20">
        <v>77132.95</v>
      </c>
      <c r="J8" s="6">
        <v>0</v>
      </c>
      <c r="K8" s="21">
        <f>14629.26+522.34+M8</f>
        <v>25622.15</v>
      </c>
      <c r="L8" s="21"/>
      <c r="M8" s="22">
        <f>10470.55</f>
        <v>10470.549999999999</v>
      </c>
    </row>
    <row r="9" spans="1:13" ht="15" customHeight="1" x14ac:dyDescent="0.25">
      <c r="A9" s="117" t="s">
        <v>24</v>
      </c>
      <c r="B9" s="118"/>
      <c r="C9" s="118"/>
      <c r="D9" s="118"/>
      <c r="E9" s="118"/>
      <c r="F9" s="118"/>
      <c r="G9" s="118"/>
      <c r="H9" s="118"/>
      <c r="I9" s="119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2024-10-31T12:30:17Z</cp:lastPrinted>
  <dcterms:created xsi:type="dcterms:W3CDTF">2015-07-01T06:08:23Z</dcterms:created>
  <dcterms:modified xsi:type="dcterms:W3CDTF">2024-10-31T12:32:01Z</dcterms:modified>
</cp:coreProperties>
</file>